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1"/>
  </bookViews>
  <sheets>
    <sheet name="Berechnung RA + GLA + SLA" sheetId="1" r:id="rId1"/>
    <sheet name="Grafik RA + GLA + SLA" sheetId="2" r:id="rId2"/>
    <sheet name="Berechnung RA" sheetId="3" r:id="rId3"/>
  </sheets>
  <definedNames>
    <definedName name="_xlnm._FilterDatabase" localSheetId="2" hidden="1">'Berechnung RA'!$A$10:$P$10</definedName>
    <definedName name="_xlnm._FilterDatabase" localSheetId="0" hidden="1">'Berechnung RA + GLA + SLA'!$A$10:$P$10</definedName>
    <definedName name="_xlnm.Print_Titles" localSheetId="2">'Berechnung RA'!$6:$12</definedName>
    <definedName name="_xlnm.Print_Titles" localSheetId="0">'Berechnung RA + GLA + SLA'!$6:$12</definedName>
  </definedNames>
  <calcPr fullCalcOnLoad="1"/>
</workbook>
</file>

<file path=xl/sharedStrings.xml><?xml version="1.0" encoding="utf-8"?>
<sst xmlns="http://schemas.openxmlformats.org/spreadsheetml/2006/main" count="770" uniqueCount="222">
  <si>
    <t xml:space="preserve">Globalbilanz FA-Reform - Gemeinden nach Regionalverbänden sortiert </t>
  </si>
  <si>
    <t>Vergleich Botschaft mit Vernehmlassung (VL)</t>
  </si>
  <si>
    <t>146 Gemeinden</t>
  </si>
  <si>
    <t>Die Gemeinden sind nach den bestehenden 14 Regionalverbänden gruppiert. Das Ergebnis pro Regionalverband entspricht dem Total der einzelnen Gemeinden.  Es handelt sich nicht um eine Fusionsbilanz.</t>
  </si>
  <si>
    <t xml:space="preserve"> </t>
  </si>
  <si>
    <t>Ressourcen- &amp; Lastenausgleich neu</t>
  </si>
  <si>
    <t>Neuordnung Aufgaben-finanzierung</t>
  </si>
  <si>
    <t>Region</t>
  </si>
  <si>
    <t>Nr.</t>
  </si>
  <si>
    <r>
      <t>Gemeinden</t>
    </r>
    <r>
      <rPr>
        <sz val="10"/>
        <rFont val="Arial"/>
        <family val="2"/>
      </rPr>
      <t xml:space="preserve">                       </t>
    </r>
  </si>
  <si>
    <t>Massgebende Personen RA</t>
  </si>
  <si>
    <t>FK
10/11</t>
  </si>
  <si>
    <r>
      <t xml:space="preserve">RP Index 10/11
</t>
    </r>
    <r>
      <rPr>
        <sz val="10"/>
        <rFont val="Arial"/>
        <family val="2"/>
      </rPr>
      <t>(in % Ø)</t>
    </r>
  </si>
  <si>
    <t>RA</t>
  </si>
  <si>
    <r>
      <t>GLA</t>
    </r>
    <r>
      <rPr>
        <b/>
        <sz val="10"/>
        <rFont val="Arial"/>
        <family val="2"/>
      </rPr>
      <t xml:space="preserve"> </t>
    </r>
  </si>
  <si>
    <t>SLA</t>
  </si>
  <si>
    <t>1. Bregaglia</t>
  </si>
  <si>
    <t>Bregaglia</t>
  </si>
  <si>
    <t>2. Calanca</t>
  </si>
  <si>
    <t>Calanca</t>
  </si>
  <si>
    <t>Arvigo</t>
  </si>
  <si>
    <t>Braggio</t>
  </si>
  <si>
    <t>Buseno</t>
  </si>
  <si>
    <t>Castaneda</t>
  </si>
  <si>
    <t>Cauco</t>
  </si>
  <si>
    <t>Rossa</t>
  </si>
  <si>
    <t>Sta. Maria i.C.</t>
  </si>
  <si>
    <t>Selma</t>
  </si>
  <si>
    <t>3. Davos</t>
  </si>
  <si>
    <t>Davos</t>
  </si>
  <si>
    <t>4. Engiadina bassa</t>
  </si>
  <si>
    <t>Engiadina bassa</t>
  </si>
  <si>
    <t>Ardez</t>
  </si>
  <si>
    <t>Ftan</t>
  </si>
  <si>
    <t>Guarda</t>
  </si>
  <si>
    <t>Lavin</t>
  </si>
  <si>
    <t>Samnaun</t>
  </si>
  <si>
    <t>Scuol</t>
  </si>
  <si>
    <t>Sent</t>
  </si>
  <si>
    <t>Susch</t>
  </si>
  <si>
    <t>Tarasp</t>
  </si>
  <si>
    <t>Valsot</t>
  </si>
  <si>
    <t>Zernez</t>
  </si>
  <si>
    <t>5. Herrschaft/Fünf Dörfer</t>
  </si>
  <si>
    <t>Herrschaft/Fünf Dörfer</t>
  </si>
  <si>
    <t>Fläsch</t>
  </si>
  <si>
    <t>Landquart</t>
  </si>
  <si>
    <t>Jenins</t>
  </si>
  <si>
    <t>Maienfeld</t>
  </si>
  <si>
    <t>Malans</t>
  </si>
  <si>
    <t>Trimmis</t>
  </si>
  <si>
    <t>Untervaz</t>
  </si>
  <si>
    <t>Zizers</t>
  </si>
  <si>
    <t>6. Mesolcina</t>
  </si>
  <si>
    <t>Mesolcina</t>
  </si>
  <si>
    <t>Cama</t>
  </si>
  <si>
    <t>Grono</t>
  </si>
  <si>
    <t>Leggia</t>
  </si>
  <si>
    <t>Lostallo</t>
  </si>
  <si>
    <t>Mesocco</t>
  </si>
  <si>
    <t>Roveredo</t>
  </si>
  <si>
    <t>San Vittore</t>
  </si>
  <si>
    <t>Soazza</t>
  </si>
  <si>
    <t>Verdabbio</t>
  </si>
  <si>
    <t>7. Mittelbünden</t>
  </si>
  <si>
    <t>Mittelbünden</t>
  </si>
  <si>
    <t>Alvaneu</t>
  </si>
  <si>
    <t>Alvaschein</t>
  </si>
  <si>
    <t>Bergün/Bravuogn</t>
  </si>
  <si>
    <t>Bivio</t>
  </si>
  <si>
    <t>Brienz/Brinzauls</t>
  </si>
  <si>
    <t>Cunter</t>
  </si>
  <si>
    <t>Filisur</t>
  </si>
  <si>
    <t>Lantsch/Lenz</t>
  </si>
  <si>
    <t>Marmorera</t>
  </si>
  <si>
    <t>Mon</t>
  </si>
  <si>
    <t>Mulegns</t>
  </si>
  <si>
    <t>Riom-Parsonz</t>
  </si>
  <si>
    <t>Salouf</t>
  </si>
  <si>
    <t>Savognin</t>
  </si>
  <si>
    <t>Schmitten</t>
  </si>
  <si>
    <t>Stierva</t>
  </si>
  <si>
    <t>Sur</t>
  </si>
  <si>
    <t>Surava</t>
  </si>
  <si>
    <t>Tiefencastel</t>
  </si>
  <si>
    <t>Tinizong-Rona</t>
  </si>
  <si>
    <t>Vaz/Obervaz</t>
  </si>
  <si>
    <t>8. Nordbünden</t>
  </si>
  <si>
    <t>Nordbünden</t>
  </si>
  <si>
    <t>Arosa</t>
  </si>
  <si>
    <t>Bonaduz</t>
  </si>
  <si>
    <t>Chur</t>
  </si>
  <si>
    <t>Churwalden</t>
  </si>
  <si>
    <t>Domat/Ems</t>
  </si>
  <si>
    <t>Felsberg</t>
  </si>
  <si>
    <t>Haldenstein</t>
  </si>
  <si>
    <t>Maladers</t>
  </si>
  <si>
    <t>Rhäzüns</t>
  </si>
  <si>
    <t>Tamins</t>
  </si>
  <si>
    <t>Tschiertschen-Praden</t>
  </si>
  <si>
    <t>9. Oberengadin</t>
  </si>
  <si>
    <t>Oberengadin</t>
  </si>
  <si>
    <t>Bever</t>
  </si>
  <si>
    <t>Celerina/Schlarigna</t>
  </si>
  <si>
    <t>Madulain</t>
  </si>
  <si>
    <t>Pontresina</t>
  </si>
  <si>
    <t>La Punt-Chamues-ch</t>
  </si>
  <si>
    <t>St. Moritz</t>
  </si>
  <si>
    <t>Samedan</t>
  </si>
  <si>
    <t>S-chanf</t>
  </si>
  <si>
    <t>Sils i.E./Segl</t>
  </si>
  <si>
    <t>Silvaplana</t>
  </si>
  <si>
    <t>Zuoz</t>
  </si>
  <si>
    <t>10. Poschiavo</t>
  </si>
  <si>
    <t>Poschiavo</t>
  </si>
  <si>
    <t>Brusio</t>
  </si>
  <si>
    <t>11. Prättigau</t>
  </si>
  <si>
    <t>Prättigau</t>
  </si>
  <si>
    <t>Conters i.P.</t>
  </si>
  <si>
    <t>Fideris</t>
  </si>
  <si>
    <t>Furna</t>
  </si>
  <si>
    <t>Grüsch</t>
  </si>
  <si>
    <t>Jenaz</t>
  </si>
  <si>
    <t>Klosters-Serneus</t>
  </si>
  <si>
    <t>Küblis</t>
  </si>
  <si>
    <t>Luzein</t>
  </si>
  <si>
    <t>St. Antönien</t>
  </si>
  <si>
    <t>Saas i.P.</t>
  </si>
  <si>
    <t>Schiers</t>
  </si>
  <si>
    <t>Seewis i.P.</t>
  </si>
  <si>
    <t>12. Surselva</t>
  </si>
  <si>
    <t>Surselva</t>
  </si>
  <si>
    <t>Andiast</t>
  </si>
  <si>
    <t>Breil/Brigels</t>
  </si>
  <si>
    <t>Disentis/Mustér</t>
  </si>
  <si>
    <t>Falera</t>
  </si>
  <si>
    <t>Flims</t>
  </si>
  <si>
    <t>Mundaun</t>
  </si>
  <si>
    <t>Ilanz/Glion</t>
  </si>
  <si>
    <t>Laax</t>
  </si>
  <si>
    <t>Lumnezia</t>
  </si>
  <si>
    <t>Medel (Lucmagn)</t>
  </si>
  <si>
    <t>Obersaxen</t>
  </si>
  <si>
    <t>St. Martin</t>
  </si>
  <si>
    <t>Safiental</t>
  </si>
  <si>
    <t>Sagogn</t>
  </si>
  <si>
    <t>Schluein</t>
  </si>
  <si>
    <t>Sumvitg</t>
  </si>
  <si>
    <t>Trin</t>
  </si>
  <si>
    <t>Trun</t>
  </si>
  <si>
    <t>Tujetsch</t>
  </si>
  <si>
    <t>Vals</t>
  </si>
  <si>
    <t>Waltensburg/Vuorz</t>
  </si>
  <si>
    <t>13. Val Müstair</t>
  </si>
  <si>
    <t>Val Müstair</t>
  </si>
  <si>
    <t>14. Viamala</t>
  </si>
  <si>
    <t>Viamala</t>
  </si>
  <si>
    <t>Almens</t>
  </si>
  <si>
    <t>Andeer</t>
  </si>
  <si>
    <t>Avers</t>
  </si>
  <si>
    <t>Casti-Wergenstein</t>
  </si>
  <si>
    <t>Cazis</t>
  </si>
  <si>
    <t>Donat</t>
  </si>
  <si>
    <t>Flerden</t>
  </si>
  <si>
    <t>Fürstenau</t>
  </si>
  <si>
    <t>Hinterrhein</t>
  </si>
  <si>
    <t>Ferrera</t>
  </si>
  <si>
    <t>Lohn</t>
  </si>
  <si>
    <t>Masein</t>
  </si>
  <si>
    <t>Mathon</t>
  </si>
  <si>
    <t>Mutten</t>
  </si>
  <si>
    <t>Nufenen</t>
  </si>
  <si>
    <t>Paspels</t>
  </si>
  <si>
    <t>Pratval</t>
  </si>
  <si>
    <t>Rodels</t>
  </si>
  <si>
    <t>Rongellen</t>
  </si>
  <si>
    <t>Rothenbrunnen</t>
  </si>
  <si>
    <t>Scharans</t>
  </si>
  <si>
    <t>Sils i.D.</t>
  </si>
  <si>
    <t>Splügen</t>
  </si>
  <si>
    <t>Sufers</t>
  </si>
  <si>
    <t>Thusis</t>
  </si>
  <si>
    <t>Tomils</t>
  </si>
  <si>
    <t>Tschappina</t>
  </si>
  <si>
    <t>Urmein</t>
  </si>
  <si>
    <t>Zillis-Reischen</t>
  </si>
  <si>
    <t>Total 146 Gemeinden</t>
  </si>
  <si>
    <t>Castrisch</t>
  </si>
  <si>
    <t>Duvin</t>
  </si>
  <si>
    <t>Ilanz</t>
  </si>
  <si>
    <t>Ladir</t>
  </si>
  <si>
    <t>Luven</t>
  </si>
  <si>
    <t>Pigniu</t>
  </si>
  <si>
    <t>Pitasch</t>
  </si>
  <si>
    <t>Riein</t>
  </si>
  <si>
    <t>Rueun</t>
  </si>
  <si>
    <t>Ruschein</t>
  </si>
  <si>
    <t>Schnaus</t>
  </si>
  <si>
    <t>Sevgein</t>
  </si>
  <si>
    <t>Siat</t>
  </si>
  <si>
    <t>RP pro Person</t>
  </si>
  <si>
    <r>
      <t xml:space="preserve">RP Index neu
</t>
    </r>
    <r>
      <rPr>
        <sz val="10"/>
        <rFont val="Arial"/>
        <family val="2"/>
      </rPr>
      <t>(in % Ø)</t>
    </r>
  </si>
  <si>
    <t>Ressourcenpotenzial
vor Ausgleich</t>
  </si>
  <si>
    <t>Ressourcenpotential nach Ausgleich</t>
  </si>
  <si>
    <t>Rang</t>
  </si>
  <si>
    <r>
      <t xml:space="preserve">RP Index inkl. RA + GLA + SLA
</t>
    </r>
    <r>
      <rPr>
        <sz val="10"/>
        <rFont val="Arial"/>
        <family val="2"/>
      </rPr>
      <t>(in % Ø)</t>
    </r>
  </si>
  <si>
    <t>3. Tavau</t>
  </si>
  <si>
    <t>Tavau</t>
  </si>
  <si>
    <t>5. Signuradi/Tschintg Vitgs</t>
  </si>
  <si>
    <t>Signuradi/Tschintg Vitgs</t>
  </si>
  <si>
    <t>7. Grischun central</t>
  </si>
  <si>
    <t>Grischun central</t>
  </si>
  <si>
    <t>8. Grischun dal nord</t>
  </si>
  <si>
    <t>Grischun dal nord</t>
  </si>
  <si>
    <t>9. Engiadin'ota</t>
  </si>
  <si>
    <t>Engiadin'ota</t>
  </si>
  <si>
    <t>10. Puschlav</t>
  </si>
  <si>
    <t>Puschlav</t>
  </si>
  <si>
    <t>11. Partenz</t>
  </si>
  <si>
    <t>Partenz</t>
  </si>
  <si>
    <t>Grischun dal nod</t>
  </si>
  <si>
    <t>Signuradi/5 Vitgs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</si>
</sst>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"/>
    <numFmt numFmtId="165" formatCode="0.0"/>
    <numFmt numFmtId="166" formatCode="#,##0.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9"/>
      <name val="Univers (WN)"/>
      <family val="0"/>
    </font>
    <font>
      <sz val="10"/>
      <name val="Univers (WN)"/>
      <family val="0"/>
    </font>
    <font>
      <b/>
      <sz val="10"/>
      <name val="Univers (WN)"/>
      <family val="0"/>
    </font>
    <font>
      <b/>
      <sz val="7"/>
      <name val="Arial"/>
      <family val="2"/>
    </font>
    <font>
      <b/>
      <sz val="9"/>
      <name val="Univers (WN)"/>
      <family val="0"/>
    </font>
    <font>
      <b/>
      <sz val="10"/>
      <color indexed="10"/>
      <name val="Arial"/>
      <family val="2"/>
    </font>
    <font>
      <b/>
      <sz val="10"/>
      <color indexed="10"/>
      <name val="Univers (WN)"/>
      <family val="0"/>
    </font>
    <font>
      <sz val="10"/>
      <color indexed="10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Univers (WN)"/>
      <family val="0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1" fillId="0" borderId="15" xfId="52" applyNumberFormat="1" applyFont="1" applyFill="1" applyBorder="1">
      <alignment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right" indent="1"/>
    </xf>
    <xf numFmtId="3" fontId="12" fillId="0" borderId="15" xfId="52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right" indent="1"/>
    </xf>
    <xf numFmtId="3" fontId="13" fillId="0" borderId="15" xfId="52" applyNumberFormat="1" applyFont="1" applyFill="1" applyBorder="1" applyAlignment="1">
      <alignment horizontal="right"/>
      <protection/>
    </xf>
    <xf numFmtId="3" fontId="6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 inden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14" fillId="0" borderId="10" xfId="0" applyFont="1" applyFill="1" applyBorder="1" applyAlignment="1" quotePrefix="1">
      <alignment horizontal="center" vertical="center" wrapText="1"/>
    </xf>
    <xf numFmtId="164" fontId="15" fillId="0" borderId="15" xfId="52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3" fillId="0" borderId="0" xfId="52" applyNumberFormat="1" applyFont="1" applyFill="1" applyBorder="1" applyAlignment="1">
      <alignment horizontal="right"/>
      <protection/>
    </xf>
    <xf numFmtId="0" fontId="6" fillId="0" borderId="11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3" fontId="13" fillId="33" borderId="15" xfId="52" applyNumberFormat="1" applyFont="1" applyFill="1" applyBorder="1" applyAlignment="1">
      <alignment horizontal="right"/>
      <protection/>
    </xf>
    <xf numFmtId="165" fontId="6" fillId="33" borderId="16" xfId="0" applyNumberFormat="1" applyFont="1" applyFill="1" applyBorder="1" applyAlignment="1">
      <alignment horizontal="right" indent="1"/>
    </xf>
    <xf numFmtId="165" fontId="0" fillId="33" borderId="16" xfId="0" applyNumberFormat="1" applyFont="1" applyFill="1" applyBorder="1" applyAlignment="1">
      <alignment horizontal="right" indent="1"/>
    </xf>
    <xf numFmtId="3" fontId="57" fillId="0" borderId="17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3" fontId="57" fillId="0" borderId="27" xfId="0" applyNumberFormat="1" applyFont="1" applyFill="1" applyBorder="1" applyAlignment="1">
      <alignment/>
    </xf>
    <xf numFmtId="3" fontId="58" fillId="0" borderId="15" xfId="52" applyNumberFormat="1" applyFont="1" applyFill="1" applyBorder="1" applyAlignment="1">
      <alignment horizontal="right"/>
      <protection/>
    </xf>
    <xf numFmtId="3" fontId="12" fillId="0" borderId="10" xfId="52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15" fillId="0" borderId="15" xfId="52" applyNumberFormat="1" applyFont="1" applyFill="1" applyBorder="1">
      <alignment/>
      <protection/>
    </xf>
    <xf numFmtId="1" fontId="6" fillId="0" borderId="15" xfId="0" applyNumberFormat="1" applyFont="1" applyFill="1" applyBorder="1" applyAlignment="1">
      <alignment horizontal="right" indent="1"/>
    </xf>
    <xf numFmtId="1" fontId="13" fillId="0" borderId="15" xfId="52" applyNumberFormat="1" applyFont="1" applyFill="1" applyBorder="1" applyAlignment="1">
      <alignment horizontal="right"/>
      <protection/>
    </xf>
    <xf numFmtId="1" fontId="6" fillId="0" borderId="21" xfId="0" applyNumberFormat="1" applyFont="1" applyFill="1" applyBorder="1" applyAlignment="1">
      <alignment horizontal="right" vertical="center"/>
    </xf>
    <xf numFmtId="1" fontId="13" fillId="0" borderId="0" xfId="52" applyNumberFormat="1" applyFont="1" applyFill="1" applyBorder="1" applyAlignment="1">
      <alignment horizontal="right"/>
      <protection/>
    </xf>
    <xf numFmtId="3" fontId="57" fillId="0" borderId="18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7" fillId="0" borderId="12" xfId="0" applyNumberFormat="1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3" fontId="55" fillId="0" borderId="20" xfId="0" applyNumberFormat="1" applyFont="1" applyFill="1" applyBorder="1" applyAlignment="1">
      <alignment/>
    </xf>
    <xf numFmtId="3" fontId="57" fillId="0" borderId="14" xfId="0" applyNumberFormat="1" applyFont="1" applyFill="1" applyBorder="1" applyAlignment="1">
      <alignment/>
    </xf>
    <xf numFmtId="3" fontId="59" fillId="0" borderId="15" xfId="52" applyNumberFormat="1" applyFont="1" applyFill="1" applyBorder="1" applyAlignment="1">
      <alignment horizontal="right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Steuerkraft -Tes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Effects da la nova gulivaziun da finanzas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(Vischnancas zavradas tenor coroporaziun regiunala)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1275"/>
          <c:w val="0.942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agens meds finanzials (situaziun da partenza)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Engiadin'ota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Tavau</c:v>
                </c:pt>
                <c:pt idx="4">
                  <c:v>Grischun central</c:v>
                </c:pt>
                <c:pt idx="5">
                  <c:v>Grischun dal nod</c:v>
                </c:pt>
                <c:pt idx="6">
                  <c:v>Puschlav</c:v>
                </c:pt>
                <c:pt idx="7">
                  <c:v>Viamala</c:v>
                </c:pt>
                <c:pt idx="8">
                  <c:v>Surselva</c:v>
                </c:pt>
                <c:pt idx="9">
                  <c:v>Partenz</c:v>
                </c:pt>
                <c:pt idx="10">
                  <c:v>Signuradi/5 Vitgs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SLA'!$G$102,'Berechnung RA + GLA + SLA'!$G$14,'Berechnung RA + GLA + SLA'!$G$37,'Berechnung RA + GLA + SLA'!$G$25,'Berechnung RA + GLA + SLA'!$G$78,'Berechnung RA + GLA + SLA'!$G$90,'Berechnung RA + GLA + SLA'!$G$105,'Berechnung RA + GLA + SLA'!$G$172,'Berechnung RA + GLA + SLA'!$G$140,'Berechnung RA + GLA + SLA'!$G$118,'Berechnung RA + GLA + SLA'!$G$46,'Berechnung RA + GLA + SLA'!$G$56,'Berechnung RA + GLA + SLA'!$G$23,'Berechnung RA + GLA + SLA'!$G$142)</c:f>
              <c:numCache>
                <c:ptCount val="14"/>
                <c:pt idx="0">
                  <c:v>173.46392618432532</c:v>
                </c:pt>
                <c:pt idx="1">
                  <c:v>143.1425684692987</c:v>
                </c:pt>
                <c:pt idx="2">
                  <c:v>114.44457428259528</c:v>
                </c:pt>
                <c:pt idx="3">
                  <c:v>112.11910722104733</c:v>
                </c:pt>
                <c:pt idx="4">
                  <c:v>106.3695835145703</c:v>
                </c:pt>
                <c:pt idx="5">
                  <c:v>98.16681549661081</c:v>
                </c:pt>
                <c:pt idx="6">
                  <c:v>92.5102010093952</c:v>
                </c:pt>
                <c:pt idx="7">
                  <c:v>86.83033196287636</c:v>
                </c:pt>
                <c:pt idx="8">
                  <c:v>85.99071698314809</c:v>
                </c:pt>
                <c:pt idx="9">
                  <c:v>83.2153473714802</c:v>
                </c:pt>
                <c:pt idx="10">
                  <c:v>76.46397916159081</c:v>
                </c:pt>
                <c:pt idx="11">
                  <c:v>76.36835014115334</c:v>
                </c:pt>
                <c:pt idx="12">
                  <c:v>68.1437911679033</c:v>
                </c:pt>
                <c:pt idx="13">
                  <c:v>57.33284044064079</c:v>
                </c:pt>
              </c:numCache>
            </c:numRef>
          </c:val>
        </c:ser>
        <c:ser>
          <c:idx val="1"/>
          <c:order val="1"/>
          <c:tx>
            <c:v>agens meds finanzials suenter la gulivaziun da finanzas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('Berechnung RA'!$A$102,'Berechnung RA'!$A$14,'Berechnung RA'!$A$37,'Berechnung RA'!$A$25,'Berechnung RA'!$A$78,'Berechnung RA'!$A$90,'Berechnung RA'!$A$105,'Berechnung RA'!$A$172,'Berechnung RA'!$A$140,'Berechnung RA'!$A$118,'Berechnung RA'!$A$46,'Berechnung RA'!$A$56,'Berechnung RA'!$A$23,'Berechnung RA'!$A$142)</c:f>
              <c:strCache>
                <c:ptCount val="14"/>
                <c:pt idx="0">
                  <c:v>Engiadin'ota</c:v>
                </c:pt>
                <c:pt idx="1">
                  <c:v>Bregaglia</c:v>
                </c:pt>
                <c:pt idx="2">
                  <c:v>Engiadina bassa</c:v>
                </c:pt>
                <c:pt idx="3">
                  <c:v>Tavau</c:v>
                </c:pt>
                <c:pt idx="4">
                  <c:v>Grischun central</c:v>
                </c:pt>
                <c:pt idx="5">
                  <c:v>Grischun dal nod</c:v>
                </c:pt>
                <c:pt idx="6">
                  <c:v>Puschlav</c:v>
                </c:pt>
                <c:pt idx="7">
                  <c:v>Viamala</c:v>
                </c:pt>
                <c:pt idx="8">
                  <c:v>Surselva</c:v>
                </c:pt>
                <c:pt idx="9">
                  <c:v>Partenz</c:v>
                </c:pt>
                <c:pt idx="10">
                  <c:v>Signuradi/5 Vitgs</c:v>
                </c:pt>
                <c:pt idx="11">
                  <c:v>Mesolcina</c:v>
                </c:pt>
                <c:pt idx="12">
                  <c:v>Calanca</c:v>
                </c:pt>
                <c:pt idx="13">
                  <c:v>Val Müstair</c:v>
                </c:pt>
              </c:strCache>
            </c:strRef>
          </c:cat>
          <c:val>
            <c:numRef>
              <c:f>('Berechnung RA + GLA + SLA'!$K$102,'Berechnung RA + GLA + SLA'!$K$14,'Berechnung RA + GLA + SLA'!$K$37,'Berechnung RA + GLA + SLA'!$K$25,'Berechnung RA + GLA + SLA'!$K$78,'Berechnung RA + GLA + SLA'!$K$90,'Berechnung RA + GLA + SLA'!$K$105,'Berechnung RA + GLA + SLA'!$K$172,'Berechnung RA + GLA + SLA'!$K$140,'Berechnung RA + GLA + SLA'!$K$118,'Berechnung RA + GLA + SLA'!$K$46,'Berechnung RA + GLA + SLA'!$K$56,'Berechnung RA + GLA + SLA'!$K$23,'Berechnung RA + GLA + SLA'!$K$142)</c:f>
              <c:numCache>
                <c:ptCount val="14"/>
                <c:pt idx="0">
                  <c:v>160.35537051724597</c:v>
                </c:pt>
                <c:pt idx="1">
                  <c:v>135.68574771300615</c:v>
                </c:pt>
                <c:pt idx="2">
                  <c:v>115.48160178135531</c:v>
                </c:pt>
                <c:pt idx="3">
                  <c:v>114.41764639904073</c:v>
                </c:pt>
                <c:pt idx="4">
                  <c:v>109.44606633209935</c:v>
                </c:pt>
                <c:pt idx="5">
                  <c:v>100.84518145204066</c:v>
                </c:pt>
                <c:pt idx="6">
                  <c:v>93.46248613216123</c:v>
                </c:pt>
                <c:pt idx="7">
                  <c:v>100.59235746872095</c:v>
                </c:pt>
                <c:pt idx="8">
                  <c:v>97.51307142536866</c:v>
                </c:pt>
                <c:pt idx="9">
                  <c:v>97.98601628791542</c:v>
                </c:pt>
                <c:pt idx="10">
                  <c:v>84.83046932823302</c:v>
                </c:pt>
                <c:pt idx="11">
                  <c:v>84.89466124805385</c:v>
                </c:pt>
                <c:pt idx="12">
                  <c:v>90.3976410211502</c:v>
                </c:pt>
                <c:pt idx="13">
                  <c:v>88.95360931489424</c:v>
                </c:pt>
              </c:numCache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agens meds finanzials; (index / GR Ø = 100)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575"/>
          <c:y val="0.20825"/>
          <c:w val="0.4237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11</xdr:col>
      <xdr:colOff>276225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323850" y="285750"/>
        <a:ext cx="83343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07" activePane="bottomLeft" state="frozen"/>
      <selection pane="topLeft" activeCell="A1" sqref="A1"/>
      <selection pane="bottomLeft" activeCell="A118" sqref="A118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hidden="1" customWidth="1"/>
    <col min="13" max="14" width="12.7109375" style="2" customWidth="1"/>
    <col min="15" max="15" width="12.7109375" style="3" customWidth="1"/>
    <col min="16" max="16" width="15.7109375" style="2" hidden="1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205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H14+M14+N14+O14</f>
        <v>8661763.411764845</v>
      </c>
      <c r="J14" s="89">
        <f>I14/E14</f>
        <v>4598.027079182953</v>
      </c>
      <c r="K14" s="84">
        <f>J14*100/$H$175</f>
        <v>135.68574771300615</v>
      </c>
      <c r="L14" s="98">
        <v>2</v>
      </c>
      <c r="M14" s="86">
        <f>SUM(M13)</f>
        <v>-481965.6985882123</v>
      </c>
      <c r="N14" s="102">
        <f>SUM(N13)</f>
        <v>0</v>
      </c>
      <c r="O14" s="105">
        <f>SUM(O13)</f>
        <v>5945.053210199835</v>
      </c>
      <c r="P14" s="49">
        <f>SUM(P13)</f>
        <v>176169.6561432438</v>
      </c>
    </row>
    <row r="15" spans="1:16" s="31" customFormat="1" ht="21" customHeight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>
        <f aca="true" t="shared" si="0" ref="I15:I78">H15+M15+N15+O15</f>
        <v>381627.23515477736</v>
      </c>
      <c r="J15" s="109">
        <f aca="true" t="shared" si="1" ref="J15:J22">I15/E15</f>
        <v>2962.9443723196996</v>
      </c>
      <c r="K15" s="85">
        <f aca="true" t="shared" si="2" ref="K15:K22">J15*100/$H$175</f>
        <v>87.43517940779088</v>
      </c>
      <c r="L15" s="99"/>
      <c r="M15" s="87">
        <v>80275.71270924094</v>
      </c>
      <c r="N15" s="103">
        <v>69577.94348289532</v>
      </c>
      <c r="O15" s="106">
        <v>354.5980102601271</v>
      </c>
      <c r="P15" s="40">
        <v>15614.538567955218</v>
      </c>
    </row>
    <row r="16" spans="1:16" s="31" customFormat="1" ht="15" customHeight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>
        <f t="shared" si="0"/>
        <v>222481.1968175272</v>
      </c>
      <c r="J16" s="109">
        <f t="shared" si="1"/>
        <v>2830.549577831135</v>
      </c>
      <c r="K16" s="85">
        <f t="shared" si="2"/>
        <v>83.52826751403084</v>
      </c>
      <c r="L16" s="99"/>
      <c r="M16" s="87">
        <v>121396.57840497643</v>
      </c>
      <c r="N16" s="103">
        <v>35399.525086906586</v>
      </c>
      <c r="O16" s="106">
        <v>633.6076113584627</v>
      </c>
      <c r="P16" s="40">
        <v>13232.825560042485</v>
      </c>
    </row>
    <row r="17" spans="1:16" s="31" customFormat="1" ht="15" customHeight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>
        <f t="shared" si="0"/>
        <v>573854.1343863324</v>
      </c>
      <c r="J17" s="109">
        <f t="shared" si="1"/>
        <v>4164.39865302128</v>
      </c>
      <c r="K17" s="85">
        <f t="shared" si="2"/>
        <v>122.88956443262937</v>
      </c>
      <c r="L17" s="99"/>
      <c r="M17" s="87">
        <v>-22626.713232715243</v>
      </c>
      <c r="N17" s="103">
        <v>0</v>
      </c>
      <c r="O17" s="106">
        <v>218</v>
      </c>
      <c r="P17" s="40">
        <v>17925.05619014846</v>
      </c>
    </row>
    <row r="18" spans="1:16" s="31" customFormat="1" ht="15" customHeight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>
        <f t="shared" si="0"/>
        <v>713111.3870735655</v>
      </c>
      <c r="J18" s="109">
        <f t="shared" si="1"/>
        <v>2803.110798245147</v>
      </c>
      <c r="K18" s="85">
        <f t="shared" si="2"/>
        <v>82.71856125081355</v>
      </c>
      <c r="L18" s="99"/>
      <c r="M18" s="87">
        <v>31990.44750487596</v>
      </c>
      <c r="N18" s="103">
        <v>0</v>
      </c>
      <c r="O18" s="106">
        <v>946.3490924991722</v>
      </c>
      <c r="P18" s="40">
        <v>37885.32937182794</v>
      </c>
    </row>
    <row r="19" spans="1:16" s="31" customFormat="1" ht="15" customHeight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>
        <f t="shared" si="0"/>
        <v>178905.60300655576</v>
      </c>
      <c r="J19" s="109">
        <f t="shared" si="1"/>
        <v>3138.6947895886974</v>
      </c>
      <c r="K19" s="85">
        <f t="shared" si="2"/>
        <v>92.62149657542581</v>
      </c>
      <c r="L19" s="99"/>
      <c r="M19" s="87">
        <v>42795.24177493274</v>
      </c>
      <c r="N19" s="103">
        <v>42334.28458966723</v>
      </c>
      <c r="O19" s="106">
        <v>214.905213384367</v>
      </c>
      <c r="P19" s="40">
        <v>6243.140907753389</v>
      </c>
    </row>
    <row r="20" spans="1:16" s="31" customFormat="1" ht="15" customHeight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>
        <f t="shared" si="0"/>
        <v>592282.6477084657</v>
      </c>
      <c r="J20" s="109">
        <f t="shared" si="1"/>
        <v>3094.475693356665</v>
      </c>
      <c r="K20" s="85">
        <f t="shared" si="2"/>
        <v>91.31661058147405</v>
      </c>
      <c r="L20" s="99"/>
      <c r="M20" s="87">
        <v>51722.047812986624</v>
      </c>
      <c r="N20" s="103">
        <v>92303.40756971492</v>
      </c>
      <c r="O20" s="106">
        <v>294.04946862121267</v>
      </c>
      <c r="P20" s="40">
        <v>25752.087802186663</v>
      </c>
    </row>
    <row r="21" spans="1:16" s="31" customFormat="1" ht="15" customHeight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>
        <f t="shared" si="0"/>
        <v>407576.76310323086</v>
      </c>
      <c r="J21" s="109">
        <f t="shared" si="1"/>
        <v>2753.897047994803</v>
      </c>
      <c r="K21" s="85">
        <f t="shared" si="2"/>
        <v>81.26628522340361</v>
      </c>
      <c r="L21" s="99"/>
      <c r="M21" s="87">
        <v>124077.40145135057</v>
      </c>
      <c r="N21" s="103">
        <v>54649.184697308105</v>
      </c>
      <c r="O21" s="106">
        <v>584.3102879055209</v>
      </c>
      <c r="P21" s="40">
        <v>21321.154125568755</v>
      </c>
    </row>
    <row r="22" spans="1:16" s="31" customFormat="1" ht="15" customHeight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>
        <f t="shared" si="0"/>
        <v>160753.35692030162</v>
      </c>
      <c r="J22" s="109">
        <f t="shared" si="1"/>
        <v>2743.2313467628264</v>
      </c>
      <c r="K22" s="85">
        <f t="shared" si="2"/>
        <v>80.95154509212074</v>
      </c>
      <c r="L22" s="99"/>
      <c r="M22" s="87">
        <v>47137.34373156039</v>
      </c>
      <c r="N22" s="103">
        <v>20835.25088833867</v>
      </c>
      <c r="O22" s="106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 t="shared" si="0"/>
        <v>3230592.324170756</v>
      </c>
      <c r="J23" s="89">
        <f>I23/E23</f>
        <v>3063.334272871948</v>
      </c>
      <c r="K23" s="84">
        <f>J23*100/$H$175</f>
        <v>90.3976410211502</v>
      </c>
      <c r="L23" s="98">
        <v>13</v>
      </c>
      <c r="M23" s="86">
        <f>SUM(M15:M22)</f>
        <v>476768.06015720835</v>
      </c>
      <c r="N23" s="102">
        <f>SUM(N15:N22)</f>
        <v>315099.5963148308</v>
      </c>
      <c r="O23" s="105">
        <f>SUM(O15:O22)</f>
        <v>3430.9343653838223</v>
      </c>
      <c r="P23" s="49">
        <f>SUM(P15:P22)</f>
        <v>143681.6103869795</v>
      </c>
    </row>
    <row r="24" spans="1:16" s="31" customFormat="1" ht="21" customHeight="1">
      <c r="A24" s="32" t="s">
        <v>206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>
        <f t="shared" si="0"/>
        <v>45259816.403198294</v>
      </c>
      <c r="J24" s="109">
        <f>I24/E24</f>
        <v>3877.308010211453</v>
      </c>
      <c r="K24" s="85">
        <f>J24*100/$H$175</f>
        <v>114.41764639904073</v>
      </c>
      <c r="L24" s="98"/>
      <c r="M24" s="87">
        <v>-838935.2725313379</v>
      </c>
      <c r="N24" s="103">
        <v>1748160.9423962953</v>
      </c>
      <c r="O24" s="106">
        <v>0</v>
      </c>
      <c r="P24" s="40">
        <v>510090.3674916824</v>
      </c>
    </row>
    <row r="25" spans="1:16" s="14" customFormat="1" ht="21" customHeight="1">
      <c r="A25" s="42" t="s">
        <v>207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 t="shared" si="0"/>
        <v>45259816.403198294</v>
      </c>
      <c r="J25" s="89">
        <f>I25/E25</f>
        <v>3877.308010211453</v>
      </c>
      <c r="K25" s="84">
        <f>J25*100/$H$175</f>
        <v>114.41764639904073</v>
      </c>
      <c r="L25" s="98">
        <v>4</v>
      </c>
      <c r="M25" s="86">
        <f>SUM(M24)</f>
        <v>-838935.2725313379</v>
      </c>
      <c r="N25" s="102">
        <f>SUM(N24)</f>
        <v>1748160.9423962953</v>
      </c>
      <c r="O25" s="105">
        <f>SUM(O24)</f>
        <v>0</v>
      </c>
      <c r="P25" s="49">
        <f>SUM(P24)</f>
        <v>510090.3674916824</v>
      </c>
    </row>
    <row r="26" spans="1:16" s="31" customFormat="1" ht="21" customHeight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>
        <f t="shared" si="0"/>
        <v>2267102.2239308595</v>
      </c>
      <c r="J26" s="109">
        <f aca="true" t="shared" si="3" ref="J26:J36">I26/E26</f>
        <v>5090.036425529545</v>
      </c>
      <c r="K26" s="85">
        <f>J26*100/$H$175</f>
        <v>150.20472615553584</v>
      </c>
      <c r="L26" s="98"/>
      <c r="M26" s="87">
        <v>-160554.28083104527</v>
      </c>
      <c r="N26" s="103">
        <v>0</v>
      </c>
      <c r="O26" s="106">
        <v>862</v>
      </c>
      <c r="P26" s="40">
        <v>75098.14310538808</v>
      </c>
    </row>
    <row r="27" spans="1:16" s="31" customFormat="1" ht="15" customHeight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>
        <f t="shared" si="0"/>
        <v>1756210.824963381</v>
      </c>
      <c r="J27" s="109">
        <f t="shared" si="3"/>
        <v>3444.901578978778</v>
      </c>
      <c r="K27" s="85">
        <f>J27*100/$H$175</f>
        <v>101.6575236491452</v>
      </c>
      <c r="L27" s="98"/>
      <c r="M27" s="87">
        <v>-201.80181933888878</v>
      </c>
      <c r="N27" s="103">
        <v>26354.32167228649</v>
      </c>
      <c r="O27" s="106">
        <v>1329.3051104335093</v>
      </c>
      <c r="P27" s="40">
        <v>59457.7078431778</v>
      </c>
    </row>
    <row r="28" spans="1:16" s="31" customFormat="1" ht="15" customHeight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>
        <f t="shared" si="0"/>
        <v>634443.2499535778</v>
      </c>
      <c r="J28" s="109">
        <f t="shared" si="3"/>
        <v>3780.9490462072577</v>
      </c>
      <c r="K28" s="85">
        <f>J28*100/$H$175</f>
        <v>111.57413594235958</v>
      </c>
      <c r="L28" s="98"/>
      <c r="M28" s="87">
        <v>-6157.169086475226</v>
      </c>
      <c r="N28" s="103">
        <v>36392.311736257165</v>
      </c>
      <c r="O28" s="106">
        <v>394.964446652972</v>
      </c>
      <c r="P28" s="40">
        <v>24506.18626335563</v>
      </c>
    </row>
    <row r="29" spans="1:16" s="31" customFormat="1" ht="15" customHeight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>
        <f t="shared" si="0"/>
        <v>1000538.1895251494</v>
      </c>
      <c r="J29" s="109">
        <f t="shared" si="3"/>
        <v>4662.340118942914</v>
      </c>
      <c r="K29" s="85">
        <f>J29*100/$H$175</f>
        <v>137.58359710302702</v>
      </c>
      <c r="L29" s="98"/>
      <c r="M29" s="87">
        <v>-52735.32628500741</v>
      </c>
      <c r="N29" s="103">
        <v>24288.79200063311</v>
      </c>
      <c r="O29" s="106">
        <v>418</v>
      </c>
      <c r="P29" s="40">
        <v>32245.535380980353</v>
      </c>
    </row>
    <row r="30" spans="1:16" s="31" customFormat="1" ht="15" customHeight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>
        <f t="shared" si="0"/>
        <v>4434058.011310588</v>
      </c>
      <c r="J30" s="109">
        <f t="shared" si="3"/>
        <v>4140.883462187698</v>
      </c>
      <c r="K30" s="85">
        <f>J30*100/$H$175</f>
        <v>122.1956415400666</v>
      </c>
      <c r="L30" s="98"/>
      <c r="M30" s="87">
        <v>-170499.89345131686</v>
      </c>
      <c r="N30" s="103">
        <v>0</v>
      </c>
      <c r="O30" s="106">
        <v>1618</v>
      </c>
      <c r="P30" s="40">
        <v>99898.25342274833</v>
      </c>
    </row>
    <row r="31" spans="1:16" s="31" customFormat="1" ht="15" customHeight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>
        <f t="shared" si="0"/>
        <v>8094211.880697224</v>
      </c>
      <c r="J31" s="109">
        <f t="shared" si="3"/>
        <v>3522.285413706364</v>
      </c>
      <c r="K31" s="85">
        <f>J31*100/$H$175</f>
        <v>103.94108642402517</v>
      </c>
      <c r="L31" s="98"/>
      <c r="M31" s="87">
        <v>-65100.95739801378</v>
      </c>
      <c r="N31" s="103">
        <v>0</v>
      </c>
      <c r="O31" s="106">
        <v>0</v>
      </c>
      <c r="P31" s="40">
        <v>234033.82044492904</v>
      </c>
    </row>
    <row r="32" spans="1:16" s="31" customFormat="1" ht="15" customHeight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>
        <f t="shared" si="0"/>
        <v>2882410.883962133</v>
      </c>
      <c r="J32" s="109">
        <f t="shared" si="3"/>
        <v>3152.9324917546846</v>
      </c>
      <c r="K32" s="85">
        <f>J32*100/$H$175</f>
        <v>93.04164487617274</v>
      </c>
      <c r="L32" s="98"/>
      <c r="M32" s="87">
        <v>83954.1403161657</v>
      </c>
      <c r="N32" s="103">
        <v>255775.49313366855</v>
      </c>
      <c r="O32" s="106">
        <v>3366.288607536853</v>
      </c>
      <c r="P32" s="40">
        <v>156052.26625360883</v>
      </c>
    </row>
    <row r="33" spans="1:16" s="31" customFormat="1" ht="15" customHeight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>
        <f t="shared" si="0"/>
        <v>1003413.6948796186</v>
      </c>
      <c r="J33" s="109">
        <f t="shared" si="3"/>
        <v>4847.409154007819</v>
      </c>
      <c r="K33" s="85">
        <f>J33*100/$H$175</f>
        <v>143.04490256488356</v>
      </c>
      <c r="L33" s="98"/>
      <c r="M33" s="87">
        <v>-56520.48055761048</v>
      </c>
      <c r="N33" s="103">
        <v>35078.36591341955</v>
      </c>
      <c r="O33" s="106">
        <v>414</v>
      </c>
      <c r="P33" s="40">
        <v>47062.35321034948</v>
      </c>
    </row>
    <row r="34" spans="1:16" s="31" customFormat="1" ht="15" customHeight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>
        <f t="shared" si="0"/>
        <v>1540489.5866871318</v>
      </c>
      <c r="J34" s="109">
        <f t="shared" si="3"/>
        <v>3729.99899924245</v>
      </c>
      <c r="K34" s="85">
        <f>J34*100/$H$175</f>
        <v>110.07062256599616</v>
      </c>
      <c r="L34" s="98"/>
      <c r="M34" s="87">
        <v>-14191.830975651163</v>
      </c>
      <c r="N34" s="103">
        <v>73376.70337706883</v>
      </c>
      <c r="O34" s="106">
        <v>662</v>
      </c>
      <c r="P34" s="40">
        <v>-55338.46822913836</v>
      </c>
    </row>
    <row r="35" spans="1:16" s="31" customFormat="1" ht="15" customHeight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>
        <f t="shared" si="0"/>
        <v>4145521.261758293</v>
      </c>
      <c r="J35" s="109">
        <f t="shared" si="3"/>
        <v>4292.318556386719</v>
      </c>
      <c r="K35" s="85">
        <f>J35*100/$H$175</f>
        <v>126.6644242663386</v>
      </c>
      <c r="L35" s="98"/>
      <c r="M35" s="87">
        <v>-67855.73879649055</v>
      </c>
      <c r="N35" s="103">
        <v>550582.6560434697</v>
      </c>
      <c r="O35" s="106">
        <v>2209.38260655214</v>
      </c>
      <c r="P35" s="40">
        <v>198002.28320800577</v>
      </c>
    </row>
    <row r="36" spans="1:16" s="14" customFormat="1" ht="15" customHeight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>
        <f t="shared" si="0"/>
        <v>4747555.396123027</v>
      </c>
      <c r="J36" s="109">
        <f t="shared" si="3"/>
        <v>4315.9594510209345</v>
      </c>
      <c r="K36" s="85">
        <f>J36*100/$H$175</f>
        <v>127.36205662252253</v>
      </c>
      <c r="L36" s="98"/>
      <c r="M36" s="87">
        <v>-215478.30686008788</v>
      </c>
      <c r="N36" s="103">
        <v>0</v>
      </c>
      <c r="O36" s="106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 t="shared" si="0"/>
        <v>32505955.203790985</v>
      </c>
      <c r="J37" s="89">
        <f>I37/E37</f>
        <v>3913.3626124182542</v>
      </c>
      <c r="K37" s="84">
        <f>J37*100/$H$175</f>
        <v>115.48160178135531</v>
      </c>
      <c r="L37" s="98">
        <v>3</v>
      </c>
      <c r="M37" s="86">
        <f>SUM(M26:M36)</f>
        <v>-725341.6457448718</v>
      </c>
      <c r="N37" s="102">
        <f>SUM(N26:N36)</f>
        <v>1001848.6438768033</v>
      </c>
      <c r="O37" s="105">
        <f>SUM(O26:O36)</f>
        <v>15397.243754290115</v>
      </c>
      <c r="P37" s="49">
        <f>SUM(P26:P36)</f>
        <v>991429.0375576194</v>
      </c>
    </row>
    <row r="38" spans="1:16" s="31" customFormat="1" ht="21" customHeight="1">
      <c r="A38" s="32" t="s">
        <v>208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>
        <f t="shared" si="0"/>
        <v>1837776.7317662307</v>
      </c>
      <c r="J38" s="109">
        <f aca="true" t="shared" si="4" ref="J38:J45">I38/E38</f>
        <v>3104.352587442957</v>
      </c>
      <c r="K38" s="85">
        <f aca="true" t="shared" si="5" ref="K38:K45">J38*100/$H$175</f>
        <v>91.60807336238027</v>
      </c>
      <c r="L38" s="98"/>
      <c r="M38" s="87">
        <v>47046.00213095934</v>
      </c>
      <c r="N38" s="103">
        <v>118566.83191463313</v>
      </c>
      <c r="O38" s="106">
        <v>2570.202482542849</v>
      </c>
      <c r="P38" s="40">
        <v>13275.613414375755</v>
      </c>
    </row>
    <row r="39" spans="1:16" s="31" customFormat="1" ht="15" customHeight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>
        <f t="shared" si="0"/>
        <v>20360962.059798352</v>
      </c>
      <c r="J39" s="109">
        <f t="shared" si="4"/>
        <v>2554.3798845563106</v>
      </c>
      <c r="K39" s="85">
        <f t="shared" si="5"/>
        <v>75.37862187637948</v>
      </c>
      <c r="L39" s="98"/>
      <c r="M39" s="87">
        <v>3235794.861342795</v>
      </c>
      <c r="N39" s="103">
        <v>0</v>
      </c>
      <c r="O39" s="106">
        <v>354905.53178889153</v>
      </c>
      <c r="P39" s="40">
        <v>516806.27197688137</v>
      </c>
    </row>
    <row r="40" spans="1:16" s="31" customFormat="1" ht="15" customHeight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>
        <f t="shared" si="0"/>
        <v>2567184.0572287547</v>
      </c>
      <c r="J40" s="109">
        <f t="shared" si="4"/>
        <v>3241.394011652468</v>
      </c>
      <c r="K40" s="85">
        <f t="shared" si="5"/>
        <v>95.65210524633929</v>
      </c>
      <c r="L40" s="98"/>
      <c r="M40" s="87">
        <v>4765.174597947733</v>
      </c>
      <c r="N40" s="103">
        <v>0</v>
      </c>
      <c r="O40" s="106">
        <v>2425.587392711519</v>
      </c>
      <c r="P40" s="40">
        <v>78162.81842134471</v>
      </c>
    </row>
    <row r="41" spans="1:16" s="31" customFormat="1" ht="15" customHeight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>
        <f t="shared" si="0"/>
        <v>9775672.537857186</v>
      </c>
      <c r="J41" s="109">
        <f t="shared" si="4"/>
        <v>3900.9068387299226</v>
      </c>
      <c r="K41" s="85">
        <f t="shared" si="5"/>
        <v>115.11403740273367</v>
      </c>
      <c r="L41" s="98"/>
      <c r="M41" s="87">
        <v>-272259.4430951938</v>
      </c>
      <c r="N41" s="103">
        <v>0</v>
      </c>
      <c r="O41" s="106">
        <v>0</v>
      </c>
      <c r="P41" s="40">
        <v>37028.578107124966</v>
      </c>
    </row>
    <row r="42" spans="1:16" s="31" customFormat="1" ht="15" customHeight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>
        <f t="shared" si="0"/>
        <v>6868612.766946298</v>
      </c>
      <c r="J42" s="109">
        <f t="shared" si="4"/>
        <v>3184.336006929206</v>
      </c>
      <c r="K42" s="85">
        <f t="shared" si="5"/>
        <v>93.96834873500013</v>
      </c>
      <c r="L42" s="98"/>
      <c r="M42" s="87">
        <v>24714.58599391648</v>
      </c>
      <c r="N42" s="103">
        <v>0</v>
      </c>
      <c r="O42" s="107">
        <v>0</v>
      </c>
      <c r="P42" s="40">
        <v>-51516.53740362229</v>
      </c>
    </row>
    <row r="43" spans="1:16" s="31" customFormat="1" ht="15" customHeight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>
        <f t="shared" si="0"/>
        <v>7931400.984338785</v>
      </c>
      <c r="J43" s="109">
        <f t="shared" si="4"/>
        <v>2603.8742561847616</v>
      </c>
      <c r="K43" s="85">
        <f t="shared" si="5"/>
        <v>76.83917891667973</v>
      </c>
      <c r="L43" s="98"/>
      <c r="M43" s="87">
        <v>845511.5748149741</v>
      </c>
      <c r="N43" s="103">
        <v>0</v>
      </c>
      <c r="O43" s="106">
        <v>0</v>
      </c>
      <c r="P43" s="40">
        <v>89244.37873077921</v>
      </c>
    </row>
    <row r="44" spans="1:16" s="31" customFormat="1" ht="15" customHeight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>
        <f t="shared" si="0"/>
        <v>6832122.614466846</v>
      </c>
      <c r="J44" s="109">
        <f t="shared" si="4"/>
        <v>2986.0675762529922</v>
      </c>
      <c r="K44" s="85">
        <f t="shared" si="5"/>
        <v>88.11753494010468</v>
      </c>
      <c r="L44" s="98"/>
      <c r="M44" s="87">
        <v>584727.7522236619</v>
      </c>
      <c r="N44" s="103">
        <v>826434.4336717555</v>
      </c>
      <c r="O44" s="106">
        <v>0</v>
      </c>
      <c r="P44" s="40">
        <v>129051.133705319</v>
      </c>
    </row>
    <row r="45" spans="1:16" s="31" customFormat="1" ht="15" customHeight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>
        <f t="shared" si="0"/>
        <v>8566885.053389959</v>
      </c>
      <c r="J45" s="109">
        <f t="shared" si="4"/>
        <v>2703.3401872483305</v>
      </c>
      <c r="K45" s="85">
        <f t="shared" si="5"/>
        <v>79.77437459863486</v>
      </c>
      <c r="L45" s="98"/>
      <c r="M45" s="87">
        <v>600546.2848412957</v>
      </c>
      <c r="N45" s="103">
        <v>0</v>
      </c>
      <c r="O45" s="106">
        <v>9358.92092961555</v>
      </c>
      <c r="P45" s="40">
        <v>278861.24649763014</v>
      </c>
    </row>
    <row r="46" spans="1:16" s="14" customFormat="1" ht="21" customHeight="1">
      <c r="A46" s="42" t="s">
        <v>209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 t="shared" si="0"/>
        <v>64740616.8057924</v>
      </c>
      <c r="J46" s="89">
        <f>I46/E46</f>
        <v>2874.677714390675</v>
      </c>
      <c r="K46" s="84">
        <f>J46*100/$H$175</f>
        <v>84.83046932823302</v>
      </c>
      <c r="L46" s="98">
        <v>11</v>
      </c>
      <c r="M46" s="86">
        <f>SUM(M38:M45)</f>
        <v>5070846.792850357</v>
      </c>
      <c r="N46" s="102">
        <f>SUM(N38:N45)</f>
        <v>945001.2655863886</v>
      </c>
      <c r="O46" s="105">
        <f>SUM(O38:O45)</f>
        <v>369260.2425937615</v>
      </c>
      <c r="P46" s="49">
        <f>SUM(P38:P45)</f>
        <v>1090913.503449833</v>
      </c>
    </row>
    <row r="47" spans="1:16" s="31" customFormat="1" ht="21" customHeight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>
        <f t="shared" si="0"/>
        <v>1524679.155150056</v>
      </c>
      <c r="J47" s="109">
        <f aca="true" t="shared" si="6" ref="J47:J55">I47/E47</f>
        <v>3130.7580187886156</v>
      </c>
      <c r="K47" s="85">
        <f aca="true" t="shared" si="7" ref="K47:K55">J47*100/$H$175</f>
        <v>92.3872859755554</v>
      </c>
      <c r="L47" s="98"/>
      <c r="M47" s="87">
        <v>9475.084289165854</v>
      </c>
      <c r="N47" s="103">
        <v>0</v>
      </c>
      <c r="O47" s="106">
        <v>1873.8899085091111</v>
      </c>
      <c r="P47" s="40">
        <v>69277.11060465623</v>
      </c>
    </row>
    <row r="48" spans="1:16" s="31" customFormat="1" ht="15" customHeight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>
        <f t="shared" si="0"/>
        <v>2710871.557660721</v>
      </c>
      <c r="J48" s="109">
        <f t="shared" si="6"/>
        <v>3080.535860978092</v>
      </c>
      <c r="K48" s="85">
        <f t="shared" si="7"/>
        <v>90.90525228655581</v>
      </c>
      <c r="L48" s="98"/>
      <c r="M48" s="87">
        <v>25084.855309157763</v>
      </c>
      <c r="N48" s="103">
        <v>0</v>
      </c>
      <c r="O48" s="106">
        <v>3312.1404468014125</v>
      </c>
      <c r="P48" s="40">
        <v>111734.50684673092</v>
      </c>
    </row>
    <row r="49" spans="1:16" s="31" customFormat="1" ht="15" customHeight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>
        <f t="shared" si="0"/>
        <v>357547.4505287039</v>
      </c>
      <c r="J49" s="109">
        <f t="shared" si="6"/>
        <v>2746.1401730315206</v>
      </c>
      <c r="K49" s="85">
        <f t="shared" si="7"/>
        <v>81.03738327019975</v>
      </c>
      <c r="L49" s="98"/>
      <c r="M49" s="87">
        <v>72632.94579721679</v>
      </c>
      <c r="N49" s="103">
        <v>39163.7811906542</v>
      </c>
      <c r="O49" s="106">
        <v>639.5521122615361</v>
      </c>
      <c r="P49" s="40">
        <v>20717.230626726374</v>
      </c>
    </row>
    <row r="50" spans="1:16" s="31" customFormat="1" ht="15" customHeight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>
        <f t="shared" si="0"/>
        <v>1957954.57570543</v>
      </c>
      <c r="J50" s="109">
        <f t="shared" si="6"/>
        <v>2829.414126741951</v>
      </c>
      <c r="K50" s="85">
        <f t="shared" si="7"/>
        <v>83.49476085402767</v>
      </c>
      <c r="L50" s="98"/>
      <c r="M50" s="87">
        <v>218435.395827823</v>
      </c>
      <c r="N50" s="103">
        <v>174935.43301746808</v>
      </c>
      <c r="O50" s="106">
        <v>3594.842098233965</v>
      </c>
      <c r="P50" s="40">
        <v>88866.21341025873</v>
      </c>
    </row>
    <row r="51" spans="1:16" s="31" customFormat="1" ht="15" customHeight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>
        <f t="shared" si="0"/>
        <v>4324138.358402285</v>
      </c>
      <c r="J51" s="109">
        <f t="shared" si="6"/>
        <v>2929.6330341478892</v>
      </c>
      <c r="K51" s="85">
        <f t="shared" si="7"/>
        <v>86.45217653518361</v>
      </c>
      <c r="L51" s="98"/>
      <c r="M51" s="87">
        <v>130511.22666219115</v>
      </c>
      <c r="N51" s="103">
        <v>72337.2771999216</v>
      </c>
      <c r="O51" s="106">
        <v>4588.111683029381</v>
      </c>
      <c r="P51" s="40">
        <v>141544.5349103341</v>
      </c>
    </row>
    <row r="52" spans="1:16" s="31" customFormat="1" ht="15" customHeight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>
        <f t="shared" si="0"/>
        <v>5800241.751378103</v>
      </c>
      <c r="J52" s="109">
        <f t="shared" si="6"/>
        <v>2480.856181085587</v>
      </c>
      <c r="K52" s="85">
        <f t="shared" si="7"/>
        <v>73.20896986949589</v>
      </c>
      <c r="L52" s="98"/>
      <c r="M52" s="87">
        <v>1076368.1418542939</v>
      </c>
      <c r="N52" s="103">
        <v>0</v>
      </c>
      <c r="O52" s="106">
        <v>0</v>
      </c>
      <c r="P52" s="40">
        <v>215785.38878055784</v>
      </c>
    </row>
    <row r="53" spans="1:16" s="31" customFormat="1" ht="15" customHeight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>
        <f t="shared" si="0"/>
        <v>1990189.8201815328</v>
      </c>
      <c r="J53" s="109">
        <f t="shared" si="6"/>
        <v>2695.2733209392372</v>
      </c>
      <c r="K53" s="85">
        <f t="shared" si="7"/>
        <v>79.53632493776931</v>
      </c>
      <c r="L53" s="98"/>
      <c r="M53" s="87">
        <v>145526.56779674854</v>
      </c>
      <c r="N53" s="103">
        <v>0</v>
      </c>
      <c r="O53" s="106">
        <v>3460.890480022483</v>
      </c>
      <c r="P53" s="40">
        <v>102176.47633992616</v>
      </c>
    </row>
    <row r="54" spans="1:16" s="31" customFormat="1" ht="15" customHeight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>
        <f t="shared" si="0"/>
        <v>1857377.3157861198</v>
      </c>
      <c r="J54" s="109">
        <f t="shared" si="6"/>
        <v>4987.586777084103</v>
      </c>
      <c r="K54" s="85">
        <f t="shared" si="7"/>
        <v>147.1814822918384</v>
      </c>
      <c r="L54" s="98"/>
      <c r="M54" s="87">
        <v>-126144.52230911821</v>
      </c>
      <c r="N54" s="103">
        <v>0</v>
      </c>
      <c r="O54" s="106">
        <v>732</v>
      </c>
      <c r="P54" s="40">
        <v>65133.55806539932</v>
      </c>
    </row>
    <row r="55" spans="1:16" s="31" customFormat="1" ht="15" customHeight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>
        <f t="shared" si="0"/>
        <v>468821.03568492754</v>
      </c>
      <c r="J55" s="109">
        <f t="shared" si="6"/>
        <v>2564.666497182317</v>
      </c>
      <c r="K55" s="85">
        <f t="shared" si="7"/>
        <v>75.68217527038031</v>
      </c>
      <c r="L55" s="98"/>
      <c r="M55" s="87">
        <v>216566.2914703887</v>
      </c>
      <c r="N55" s="103">
        <v>33689.58658702738</v>
      </c>
      <c r="O55" s="106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 t="shared" si="0"/>
        <v>20991821.020477884</v>
      </c>
      <c r="J56" s="89">
        <f>I56/E56</f>
        <v>2876.853006862993</v>
      </c>
      <c r="K56" s="84">
        <f>J56*100/$H$175</f>
        <v>84.89466124805385</v>
      </c>
      <c r="L56" s="98">
        <v>12</v>
      </c>
      <c r="M56" s="86">
        <f>SUM(M47:M55)</f>
        <v>1768455.9866978675</v>
      </c>
      <c r="N56" s="102">
        <f>SUM(N47:N55)</f>
        <v>320126.07799507125</v>
      </c>
      <c r="O56" s="105">
        <f>SUM(O47:O55)</f>
        <v>19710.66054684554</v>
      </c>
      <c r="P56" s="49">
        <f>SUM(P47:P55)</f>
        <v>829581.0728983524</v>
      </c>
    </row>
    <row r="57" spans="1:16" s="31" customFormat="1" ht="21" customHeight="1">
      <c r="A57" s="32" t="s">
        <v>210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>
        <f t="shared" si="0"/>
        <v>1354043.71050355</v>
      </c>
      <c r="J57" s="109">
        <f aca="true" t="shared" si="8" ref="J57:J77">I57/E57</f>
        <v>3021.07030455946</v>
      </c>
      <c r="K57" s="85">
        <f aca="true" t="shared" si="9" ref="K57:K77">J57*100/$H$175</f>
        <v>89.15044998833494</v>
      </c>
      <c r="L57" s="98"/>
      <c r="M57" s="87">
        <v>39861.24006312591</v>
      </c>
      <c r="N57" s="103">
        <v>63565.57694659871</v>
      </c>
      <c r="O57" s="106">
        <v>1325.341112872947</v>
      </c>
      <c r="P57" s="40">
        <v>49743.66241997479</v>
      </c>
    </row>
    <row r="58" spans="1:16" s="31" customFormat="1" ht="15" customHeight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>
        <f t="shared" si="0"/>
        <v>752418.7157607483</v>
      </c>
      <c r="J58" s="109">
        <f t="shared" si="8"/>
        <v>5104.604584536964</v>
      </c>
      <c r="K58" s="85">
        <f t="shared" si="9"/>
        <v>150.6346260916786</v>
      </c>
      <c r="L58" s="98"/>
      <c r="M58" s="87">
        <v>-53588.08423925179</v>
      </c>
      <c r="N58" s="103">
        <v>0</v>
      </c>
      <c r="O58" s="106">
        <v>290</v>
      </c>
      <c r="P58" s="40">
        <v>13611.940522161867</v>
      </c>
    </row>
    <row r="59" spans="1:16" s="31" customFormat="1" ht="15" customHeight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>
        <f t="shared" si="0"/>
        <v>2052976.055118871</v>
      </c>
      <c r="J59" s="109">
        <f t="shared" si="8"/>
        <v>3448.0618997629676</v>
      </c>
      <c r="K59" s="85">
        <f t="shared" si="9"/>
        <v>101.750783319267</v>
      </c>
      <c r="L59" s="98"/>
      <c r="M59" s="87">
        <v>24862.87396707845</v>
      </c>
      <c r="N59" s="103">
        <v>254622.09925690485</v>
      </c>
      <c r="O59" s="106">
        <v>1191.5866567924263</v>
      </c>
      <c r="P59" s="40">
        <v>10339.49564997344</v>
      </c>
    </row>
    <row r="60" spans="1:16" s="31" customFormat="1" ht="15" customHeight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>
        <f t="shared" si="0"/>
        <v>845397.0495234715</v>
      </c>
      <c r="J60" s="109">
        <f t="shared" si="8"/>
        <v>2991.4969905289154</v>
      </c>
      <c r="K60" s="85">
        <f t="shared" si="9"/>
        <v>88.27775455668927</v>
      </c>
      <c r="L60" s="98"/>
      <c r="M60" s="87">
        <v>59861.50327571994</v>
      </c>
      <c r="N60" s="103">
        <v>89565.3811201473</v>
      </c>
      <c r="O60" s="106">
        <v>596.7556037946493</v>
      </c>
      <c r="P60" s="40">
        <v>44476.637838444796</v>
      </c>
    </row>
    <row r="61" spans="1:16" s="31" customFormat="1" ht="15" customHeight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>
        <f t="shared" si="0"/>
        <v>543605.2929664261</v>
      </c>
      <c r="J61" s="109">
        <f t="shared" si="8"/>
        <v>3475.7371673045145</v>
      </c>
      <c r="K61" s="85">
        <f t="shared" si="9"/>
        <v>102.56746823757322</v>
      </c>
      <c r="L61" s="98"/>
      <c r="M61" s="87">
        <v>1602.5377232944736</v>
      </c>
      <c r="N61" s="103">
        <v>43722.05048122697</v>
      </c>
      <c r="O61" s="106">
        <v>208</v>
      </c>
      <c r="P61" s="40">
        <v>18223.2561761155</v>
      </c>
    </row>
    <row r="62" spans="1:16" s="31" customFormat="1" ht="15" customHeight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>
        <f t="shared" si="0"/>
        <v>815509.4337548111</v>
      </c>
      <c r="J62" s="109">
        <f t="shared" si="8"/>
        <v>2714.745119024005</v>
      </c>
      <c r="K62" s="85">
        <f t="shared" si="9"/>
        <v>80.11092909667258</v>
      </c>
      <c r="L62" s="98"/>
      <c r="M62" s="87">
        <v>54231.92181416952</v>
      </c>
      <c r="N62" s="103">
        <v>0</v>
      </c>
      <c r="O62" s="106">
        <v>689.3309882607315</v>
      </c>
      <c r="P62" s="40">
        <v>34490.91190192605</v>
      </c>
    </row>
    <row r="63" spans="1:16" s="31" customFormat="1" ht="15" customHeight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>
        <f t="shared" si="0"/>
        <v>1781742.1698463927</v>
      </c>
      <c r="J63" s="109">
        <f t="shared" si="8"/>
        <v>3628.8027899111867</v>
      </c>
      <c r="K63" s="85">
        <f t="shared" si="9"/>
        <v>107.08436713679276</v>
      </c>
      <c r="L63" s="98"/>
      <c r="M63" s="87">
        <v>-24754.843528760368</v>
      </c>
      <c r="N63" s="103">
        <v>0</v>
      </c>
      <c r="O63" s="106">
        <v>1173.089565629488</v>
      </c>
      <c r="P63" s="40">
        <v>57327.68776382901</v>
      </c>
    </row>
    <row r="64" spans="1:16" s="31" customFormat="1" ht="15" customHeight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>
        <f t="shared" si="0"/>
        <v>1678698.7354366048</v>
      </c>
      <c r="J64" s="109">
        <f t="shared" si="8"/>
        <v>2681.6273729019244</v>
      </c>
      <c r="K64" s="85">
        <f t="shared" si="9"/>
        <v>79.13363903992449</v>
      </c>
      <c r="L64" s="98"/>
      <c r="M64" s="87">
        <v>129711.86305636188</v>
      </c>
      <c r="N64" s="103">
        <v>0</v>
      </c>
      <c r="O64" s="106">
        <v>2267.6438088144923</v>
      </c>
      <c r="P64" s="40">
        <v>39204.01162948464</v>
      </c>
    </row>
    <row r="65" spans="1:16" s="31" customFormat="1" ht="15" customHeight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>
        <f t="shared" si="0"/>
        <v>802756.8379371985</v>
      </c>
      <c r="J65" s="109">
        <f t="shared" si="8"/>
        <v>15557.303060798422</v>
      </c>
      <c r="K65" s="85">
        <f t="shared" si="9"/>
        <v>459.0891401573413</v>
      </c>
      <c r="L65" s="98"/>
      <c r="M65" s="87">
        <v>-243988.95253899202</v>
      </c>
      <c r="N65" s="103">
        <v>0</v>
      </c>
      <c r="O65" s="106">
        <v>96</v>
      </c>
      <c r="P65" s="40">
        <v>11553.76180613756</v>
      </c>
    </row>
    <row r="66" spans="1:16" s="31" customFormat="1" ht="15" customHeight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>
        <f t="shared" si="0"/>
        <v>401302.5250795021</v>
      </c>
      <c r="J66" s="109">
        <f t="shared" si="8"/>
        <v>4128.626801229445</v>
      </c>
      <c r="K66" s="85">
        <f t="shared" si="9"/>
        <v>121.83395289014223</v>
      </c>
      <c r="L66" s="98"/>
      <c r="M66" s="87">
        <v>-10892.994566182311</v>
      </c>
      <c r="N66" s="103">
        <v>20385.033931398626</v>
      </c>
      <c r="O66" s="107">
        <v>180</v>
      </c>
      <c r="P66" s="40">
        <v>15126.147419296527</v>
      </c>
    </row>
    <row r="67" spans="1:16" s="31" customFormat="1" ht="15" customHeight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>
        <f t="shared" si="0"/>
        <v>241122.57921459345</v>
      </c>
      <c r="J67" s="109">
        <f t="shared" si="8"/>
        <v>6552.24400039656</v>
      </c>
      <c r="K67" s="85">
        <f t="shared" si="9"/>
        <v>193.35382569122348</v>
      </c>
      <c r="L67" s="98"/>
      <c r="M67" s="87">
        <v>-25737.94459493032</v>
      </c>
      <c r="N67" s="103">
        <v>0</v>
      </c>
      <c r="O67" s="106">
        <v>52</v>
      </c>
      <c r="P67" s="40">
        <v>11800.319497869395</v>
      </c>
    </row>
    <row r="68" spans="1:16" s="14" customFormat="1" ht="15" customHeight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>
        <f t="shared" si="0"/>
        <v>1489423.1086068584</v>
      </c>
      <c r="J68" s="109">
        <f t="shared" si="8"/>
        <v>3931.951184284209</v>
      </c>
      <c r="K68" s="85">
        <f t="shared" si="9"/>
        <v>116.03014232474794</v>
      </c>
      <c r="L68" s="98"/>
      <c r="M68" s="87">
        <v>8760.644016773831</v>
      </c>
      <c r="N68" s="103">
        <v>312438.70973054843</v>
      </c>
      <c r="O68" s="106">
        <v>738.735811916765</v>
      </c>
      <c r="P68" s="40">
        <v>57346.27882155072</v>
      </c>
    </row>
    <row r="69" spans="1:16" s="31" customFormat="1" ht="15" customHeight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>
        <f t="shared" si="0"/>
        <v>891638.0515931123</v>
      </c>
      <c r="J69" s="109">
        <f t="shared" si="8"/>
        <v>3672.3148747657015</v>
      </c>
      <c r="K69" s="85">
        <f t="shared" si="9"/>
        <v>108.36838953734933</v>
      </c>
      <c r="L69" s="98"/>
      <c r="M69" s="87">
        <v>63911.64478974881</v>
      </c>
      <c r="N69" s="103">
        <v>255339.2546005402</v>
      </c>
      <c r="O69" s="106">
        <v>805.1902980613155</v>
      </c>
      <c r="P69" s="40">
        <v>37976.92825040176</v>
      </c>
    </row>
    <row r="70" spans="1:16" s="31" customFormat="1" ht="15" customHeight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>
        <f t="shared" si="0"/>
        <v>3218233.2646812624</v>
      </c>
      <c r="J70" s="109">
        <f t="shared" si="8"/>
        <v>2830.9581849764795</v>
      </c>
      <c r="K70" s="85">
        <f t="shared" si="9"/>
        <v>83.54032533036862</v>
      </c>
      <c r="L70" s="98"/>
      <c r="M70" s="87">
        <v>125702.15368267123</v>
      </c>
      <c r="N70" s="103">
        <v>0</v>
      </c>
      <c r="O70" s="106">
        <v>2514.244331924763</v>
      </c>
      <c r="P70" s="40">
        <v>131086.0430498681</v>
      </c>
    </row>
    <row r="71" spans="1:16" s="31" customFormat="1" ht="15" customHeight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>
        <f t="shared" si="0"/>
        <v>701578.662769891</v>
      </c>
      <c r="J71" s="109">
        <f t="shared" si="8"/>
        <v>2493.1722202199394</v>
      </c>
      <c r="K71" s="85">
        <f t="shared" si="9"/>
        <v>73.57241074316386</v>
      </c>
      <c r="L71" s="98"/>
      <c r="M71" s="87">
        <v>125319.48552755684</v>
      </c>
      <c r="N71" s="103">
        <v>0</v>
      </c>
      <c r="O71" s="106">
        <v>1357.0343851912935</v>
      </c>
      <c r="P71" s="40">
        <v>30717.071892770207</v>
      </c>
    </row>
    <row r="72" spans="1:16" s="31" customFormat="1" ht="15" customHeight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>
        <f t="shared" si="0"/>
        <v>678031.9429800683</v>
      </c>
      <c r="J72" s="109">
        <f t="shared" si="8"/>
        <v>5037.38442035712</v>
      </c>
      <c r="K72" s="85">
        <f t="shared" si="9"/>
        <v>148.6509887443853</v>
      </c>
      <c r="L72" s="98"/>
      <c r="M72" s="87">
        <v>-28383.145119425306</v>
      </c>
      <c r="N72" s="103">
        <v>87840.28809949353</v>
      </c>
      <c r="O72" s="106">
        <v>262</v>
      </c>
      <c r="P72" s="40">
        <v>20942.220826014913</v>
      </c>
    </row>
    <row r="73" spans="1:16" s="31" customFormat="1" ht="15" customHeight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>
        <f t="shared" si="0"/>
        <v>436508.97099916183</v>
      </c>
      <c r="J73" s="109">
        <f t="shared" si="8"/>
        <v>3378.552407114256</v>
      </c>
      <c r="K73" s="85">
        <f t="shared" si="9"/>
        <v>99.69958890027546</v>
      </c>
      <c r="L73" s="98"/>
      <c r="M73" s="87">
        <v>20828.252050836443</v>
      </c>
      <c r="N73" s="103">
        <v>82221.3868394579</v>
      </c>
      <c r="O73" s="106">
        <v>243.57972791509337</v>
      </c>
      <c r="P73" s="40">
        <v>29023.06109537097</v>
      </c>
    </row>
    <row r="74" spans="1:16" s="31" customFormat="1" ht="15" customHeight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>
        <f t="shared" si="0"/>
        <v>665370.2494575602</v>
      </c>
      <c r="J74" s="109">
        <f t="shared" si="8"/>
        <v>3271.240164491447</v>
      </c>
      <c r="K74" s="85">
        <f t="shared" si="9"/>
        <v>96.53285203068252</v>
      </c>
      <c r="L74" s="98"/>
      <c r="M74" s="87">
        <v>774.327199876448</v>
      </c>
      <c r="N74" s="103">
        <v>0</v>
      </c>
      <c r="O74" s="106">
        <v>635.0936862552521</v>
      </c>
      <c r="P74" s="40">
        <v>33503.89439858992</v>
      </c>
    </row>
    <row r="75" spans="1:16" s="31" customFormat="1" ht="15" customHeight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>
        <f t="shared" si="0"/>
        <v>1429405.5109286332</v>
      </c>
      <c r="J75" s="109">
        <f t="shared" si="8"/>
        <v>5333.6026527187805</v>
      </c>
      <c r="K75" s="85">
        <f t="shared" si="9"/>
        <v>157.39225791310866</v>
      </c>
      <c r="L75" s="98"/>
      <c r="M75" s="87">
        <v>-110449.22240470017</v>
      </c>
      <c r="N75" s="103">
        <v>0</v>
      </c>
      <c r="O75" s="106">
        <v>536</v>
      </c>
      <c r="P75" s="40">
        <v>17375.72229620663</v>
      </c>
    </row>
    <row r="76" spans="1:16" s="31" customFormat="1" ht="15" customHeight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>
        <f t="shared" si="0"/>
        <v>1621560.8223081082</v>
      </c>
      <c r="J76" s="109">
        <f t="shared" si="8"/>
        <v>4021.7282299308235</v>
      </c>
      <c r="K76" s="85">
        <f t="shared" si="9"/>
        <v>118.6794232785674</v>
      </c>
      <c r="L76" s="98"/>
      <c r="M76" s="87">
        <v>-19859.46894120067</v>
      </c>
      <c r="N76" s="103">
        <v>160880.6531540706</v>
      </c>
      <c r="O76" s="106">
        <v>720</v>
      </c>
      <c r="P76" s="40">
        <v>52455.13336607831</v>
      </c>
    </row>
    <row r="77" spans="1:16" s="31" customFormat="1" ht="15" customHeight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>
        <f t="shared" si="0"/>
        <v>13523188.646718504</v>
      </c>
      <c r="J77" s="109">
        <f t="shared" si="8"/>
        <v>4129.217907394963</v>
      </c>
      <c r="K77" s="85">
        <f t="shared" si="9"/>
        <v>121.85139617193785</v>
      </c>
      <c r="L77" s="98"/>
      <c r="M77" s="87">
        <v>-514412.9437576852</v>
      </c>
      <c r="N77" s="103">
        <v>0</v>
      </c>
      <c r="O77" s="106">
        <v>0</v>
      </c>
      <c r="P77" s="40">
        <v>266498.9637024975</v>
      </c>
    </row>
    <row r="78" spans="1:16" s="31" customFormat="1" ht="21" customHeight="1">
      <c r="A78" s="42" t="s">
        <v>211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 t="shared" si="0"/>
        <v>35924512.336185336</v>
      </c>
      <c r="J78" s="89">
        <f>I78/E78</f>
        <v>3708.8344589400726</v>
      </c>
      <c r="K78" s="84">
        <f>J78*100/$H$175</f>
        <v>109.44606633209935</v>
      </c>
      <c r="L78" s="98">
        <v>5</v>
      </c>
      <c r="M78" s="86">
        <f>SUM(M57:M77)</f>
        <v>-376639.15252391435</v>
      </c>
      <c r="N78" s="102">
        <f>SUM(N57:N77)</f>
        <v>1370580.4341603871</v>
      </c>
      <c r="O78" s="105">
        <f>SUM(O57:O77)</f>
        <v>15881.625977429218</v>
      </c>
      <c r="P78" s="49">
        <f>SUM(P57:P77)</f>
        <v>982823.1503245628</v>
      </c>
    </row>
    <row r="79" spans="1:16" s="31" customFormat="1" ht="15" customHeight="1">
      <c r="A79" s="32" t="s">
        <v>212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>
        <f aca="true" t="shared" si="10" ref="I79:I142">H79+M79+N79+O79</f>
        <v>14893084.028291602</v>
      </c>
      <c r="J79" s="109">
        <f aca="true" t="shared" si="11" ref="J79:J89">I79/E79</f>
        <v>3727.37111529973</v>
      </c>
      <c r="K79" s="85">
        <f aca="true" t="shared" si="12" ref="K79:K89">J79*100/$H$175</f>
        <v>109.99307487183724</v>
      </c>
      <c r="L79" s="98"/>
      <c r="M79" s="87">
        <v>-76638.91066499992</v>
      </c>
      <c r="N79" s="103">
        <v>985621.2791859461</v>
      </c>
      <c r="O79" s="106">
        <v>6145.307389701804</v>
      </c>
      <c r="P79" s="40">
        <v>347002.4651545088</v>
      </c>
    </row>
    <row r="80" spans="1:16" s="31" customFormat="1" ht="15" customHeight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>
        <f t="shared" si="10"/>
        <v>7345287.297008928</v>
      </c>
      <c r="J80" s="109">
        <f t="shared" si="11"/>
        <v>2785.471102392464</v>
      </c>
      <c r="K80" s="85">
        <f t="shared" si="12"/>
        <v>82.19802161936217</v>
      </c>
      <c r="L80" s="98"/>
      <c r="M80" s="87">
        <v>376647.4114605534</v>
      </c>
      <c r="N80" s="103">
        <v>0</v>
      </c>
      <c r="O80" s="106">
        <v>42254.94269123242</v>
      </c>
      <c r="P80" s="40">
        <v>-30231.114892060883</v>
      </c>
    </row>
    <row r="81" spans="1:16" s="31" customFormat="1" ht="15" customHeight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>
        <f t="shared" si="10"/>
        <v>119455408.52458756</v>
      </c>
      <c r="J81" s="109">
        <f t="shared" si="11"/>
        <v>3674.0813989661847</v>
      </c>
      <c r="K81" s="85">
        <f t="shared" si="12"/>
        <v>108.42051888606085</v>
      </c>
      <c r="L81" s="98"/>
      <c r="M81" s="87">
        <v>-1616491.491165486</v>
      </c>
      <c r="N81" s="103">
        <v>0</v>
      </c>
      <c r="O81" s="106">
        <v>1656944.8443244735</v>
      </c>
      <c r="P81" s="40">
        <v>2156766.9457055065</v>
      </c>
    </row>
    <row r="82" spans="1:16" s="31" customFormat="1" ht="15" customHeight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>
        <f t="shared" si="10"/>
        <v>5900384.686062937</v>
      </c>
      <c r="J82" s="109">
        <f t="shared" si="11"/>
        <v>2562.042851091158</v>
      </c>
      <c r="K82" s="85">
        <f t="shared" si="12"/>
        <v>75.60475263334868</v>
      </c>
      <c r="L82" s="98"/>
      <c r="M82" s="87">
        <v>890412.6007058008</v>
      </c>
      <c r="N82" s="103">
        <v>88136.98195869551</v>
      </c>
      <c r="O82" s="106">
        <v>5282.836731773728</v>
      </c>
      <c r="P82" s="40">
        <v>208442.900323711</v>
      </c>
    </row>
    <row r="83" spans="1:16" s="31" customFormat="1" ht="15" customHeight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>
        <f t="shared" si="10"/>
        <v>22619749.729866493</v>
      </c>
      <c r="J83" s="109">
        <f t="shared" si="11"/>
        <v>3202.1163264250417</v>
      </c>
      <c r="K83" s="85">
        <f t="shared" si="12"/>
        <v>94.49303810803386</v>
      </c>
      <c r="L83" s="98"/>
      <c r="M83" s="87">
        <v>72868.74308840964</v>
      </c>
      <c r="N83" s="103">
        <v>0</v>
      </c>
      <c r="O83" s="106">
        <v>55663.53915903642</v>
      </c>
      <c r="P83" s="40">
        <v>679568.4756320984</v>
      </c>
    </row>
    <row r="84" spans="1:16" s="31" customFormat="1" ht="15" customHeight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>
        <f t="shared" si="10"/>
        <v>5458427.153122917</v>
      </c>
      <c r="J84" s="109">
        <f t="shared" si="11"/>
        <v>2622.982774206111</v>
      </c>
      <c r="K84" s="85">
        <f t="shared" si="12"/>
        <v>77.40306284140749</v>
      </c>
      <c r="L84" s="98"/>
      <c r="M84" s="87">
        <v>535776.8578848217</v>
      </c>
      <c r="N84" s="103">
        <v>0</v>
      </c>
      <c r="O84" s="106">
        <v>0</v>
      </c>
      <c r="P84" s="40">
        <v>202003.23267864916</v>
      </c>
    </row>
    <row r="85" spans="1:16" s="31" customFormat="1" ht="15" customHeight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>
        <f t="shared" si="10"/>
        <v>2733675.080279792</v>
      </c>
      <c r="J85" s="109">
        <f t="shared" si="11"/>
        <v>2971.3859568258613</v>
      </c>
      <c r="K85" s="85">
        <f t="shared" si="12"/>
        <v>87.68428683710263</v>
      </c>
      <c r="L85" s="98"/>
      <c r="M85" s="87">
        <v>162957.385521874</v>
      </c>
      <c r="N85" s="103">
        <v>229737.0363042546</v>
      </c>
      <c r="O85" s="106">
        <v>4147.448929854256</v>
      </c>
      <c r="P85" s="40">
        <v>108818.30901546298</v>
      </c>
    </row>
    <row r="86" spans="1:16" s="14" customFormat="1" ht="15" customHeight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>
        <f t="shared" si="10"/>
        <v>1224572.4259598067</v>
      </c>
      <c r="J86" s="109">
        <f t="shared" si="11"/>
        <v>2457.993628983955</v>
      </c>
      <c r="K86" s="85">
        <f t="shared" si="12"/>
        <v>72.53430605757924</v>
      </c>
      <c r="L86" s="98"/>
      <c r="M86" s="87">
        <v>262286.86385825824</v>
      </c>
      <c r="N86" s="103">
        <v>0</v>
      </c>
      <c r="O86" s="106">
        <v>2971.8001967866794</v>
      </c>
      <c r="P86" s="40">
        <v>78916.40844770145</v>
      </c>
    </row>
    <row r="87" spans="1:16" s="31" customFormat="1" ht="15" customHeight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>
        <f t="shared" si="10"/>
        <v>3225498.6459446177</v>
      </c>
      <c r="J87" s="109">
        <f t="shared" si="11"/>
        <v>2615.9761929802253</v>
      </c>
      <c r="K87" s="85">
        <f t="shared" si="12"/>
        <v>77.19630172491682</v>
      </c>
      <c r="L87" s="98"/>
      <c r="M87" s="87">
        <v>639268.1532022585</v>
      </c>
      <c r="N87" s="103">
        <v>149988.61196507604</v>
      </c>
      <c r="O87" s="106">
        <v>48261.585539187596</v>
      </c>
      <c r="P87" s="40">
        <v>189802.12815285622</v>
      </c>
    </row>
    <row r="88" spans="1:16" s="31" customFormat="1" ht="15" customHeight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>
        <f t="shared" si="10"/>
        <v>3179949.373338355</v>
      </c>
      <c r="J88" s="109">
        <f t="shared" si="11"/>
        <v>2801.7175095492116</v>
      </c>
      <c r="K88" s="85">
        <f t="shared" si="12"/>
        <v>82.677445916947</v>
      </c>
      <c r="L88" s="98"/>
      <c r="M88" s="87">
        <v>143925.56230729556</v>
      </c>
      <c r="N88" s="103">
        <v>0</v>
      </c>
      <c r="O88" s="106">
        <v>4847.211031059665</v>
      </c>
      <c r="P88" s="40">
        <v>216241.8652442397</v>
      </c>
    </row>
    <row r="89" spans="1:16" s="31" customFormat="1" ht="15" customHeight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>
        <f t="shared" si="10"/>
        <v>1116421.3943899043</v>
      </c>
      <c r="J89" s="109">
        <f t="shared" si="11"/>
        <v>2898.2902242728564</v>
      </c>
      <c r="K89" s="85">
        <f t="shared" si="12"/>
        <v>85.52726406292473</v>
      </c>
      <c r="L89" s="98"/>
      <c r="M89" s="87">
        <v>152355.34605660924</v>
      </c>
      <c r="N89" s="103">
        <v>145830.72928918572</v>
      </c>
      <c r="O89" s="106">
        <v>1414.319044109466</v>
      </c>
      <c r="P89" s="40">
        <v>44086.61278783271</v>
      </c>
    </row>
    <row r="90" spans="1:16" s="31" customFormat="1" ht="21" customHeight="1">
      <c r="A90" s="42" t="s">
        <v>213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 t="shared" si="10"/>
        <v>187152458.33885294</v>
      </c>
      <c r="J90" s="89">
        <f>I90/E90</f>
        <v>3417.3734746435307</v>
      </c>
      <c r="K90" s="84">
        <f>J90*100/$H$175</f>
        <v>100.84518145204066</v>
      </c>
      <c r="L90" s="98">
        <v>6</v>
      </c>
      <c r="M90" s="86">
        <f>SUM(M79:M89)</f>
        <v>1543368.5222553953</v>
      </c>
      <c r="N90" s="102">
        <f>SUM(N79:N89)</f>
        <v>1599314.638703158</v>
      </c>
      <c r="O90" s="105">
        <f>SUM(O79:O89)</f>
        <v>1827933.8350372156</v>
      </c>
      <c r="P90" s="49">
        <f>SUM(P79:P89)</f>
        <v>4201418.228250505</v>
      </c>
    </row>
    <row r="91" spans="1:16" s="31" customFormat="1" ht="21" customHeight="1">
      <c r="A91" s="32" t="s">
        <v>214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>
        <f t="shared" si="10"/>
        <v>2388663.109946426</v>
      </c>
      <c r="J91" s="109">
        <f aca="true" t="shared" si="13" ref="J91:J101">I91/E91</f>
        <v>3488.1178591507387</v>
      </c>
      <c r="K91" s="85">
        <f aca="true" t="shared" si="14" ref="K91:K101">J91*100/$H$175</f>
        <v>102.93281698420518</v>
      </c>
      <c r="L91" s="98"/>
      <c r="M91" s="87">
        <v>-14164.832910716388</v>
      </c>
      <c r="N91" s="103">
        <v>0</v>
      </c>
      <c r="O91" s="106">
        <v>1282</v>
      </c>
      <c r="P91" s="40">
        <v>62862.41919050678</v>
      </c>
    </row>
    <row r="92" spans="1:16" s="31" customFormat="1" ht="15" customHeight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>
        <f t="shared" si="10"/>
        <v>9277417.552778041</v>
      </c>
      <c r="J92" s="109">
        <f t="shared" si="13"/>
        <v>5730.338204310094</v>
      </c>
      <c r="K92" s="85">
        <f t="shared" si="14"/>
        <v>169.09974876406832</v>
      </c>
      <c r="L92" s="98"/>
      <c r="M92" s="87">
        <v>-803049.3842968021</v>
      </c>
      <c r="N92" s="103">
        <v>0</v>
      </c>
      <c r="O92" s="106">
        <v>5255.337074842477</v>
      </c>
      <c r="P92" s="40">
        <v>49857.99232696901</v>
      </c>
    </row>
    <row r="93" spans="1:16" s="31" customFormat="1" ht="15" customHeight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>
        <f t="shared" si="10"/>
        <v>1161619.2047315058</v>
      </c>
      <c r="J93" s="109">
        <f t="shared" si="13"/>
        <v>4784.263610920534</v>
      </c>
      <c r="K93" s="85">
        <f t="shared" si="14"/>
        <v>141.1815054858771</v>
      </c>
      <c r="L93" s="98"/>
      <c r="M93" s="87">
        <v>-71796.44288754182</v>
      </c>
      <c r="N93" s="103">
        <v>0</v>
      </c>
      <c r="O93" s="106">
        <v>366</v>
      </c>
      <c r="P93" s="40">
        <v>25692.773701757018</v>
      </c>
    </row>
    <row r="94" spans="1:16" s="31" customFormat="1" ht="15" customHeight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>
        <f t="shared" si="10"/>
        <v>10201319.51029645</v>
      </c>
      <c r="J94" s="109">
        <f t="shared" si="13"/>
        <v>4759.854194800509</v>
      </c>
      <c r="K94" s="85">
        <f t="shared" si="14"/>
        <v>140.46119440017725</v>
      </c>
      <c r="L94" s="98"/>
      <c r="M94" s="87">
        <v>-621792.6984592784</v>
      </c>
      <c r="N94" s="103">
        <v>0</v>
      </c>
      <c r="O94" s="106">
        <v>7279.503993826028</v>
      </c>
      <c r="P94" s="40">
        <v>167927.0506766515</v>
      </c>
    </row>
    <row r="95" spans="1:16" s="31" customFormat="1" ht="15" customHeight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>
        <f t="shared" si="10"/>
        <v>4103293.4747466226</v>
      </c>
      <c r="J95" s="109">
        <f t="shared" si="13"/>
        <v>4860.570332559373</v>
      </c>
      <c r="K95" s="85">
        <f t="shared" si="14"/>
        <v>143.43328312937328</v>
      </c>
      <c r="L95" s="98"/>
      <c r="M95" s="87">
        <v>-263255.88715813897</v>
      </c>
      <c r="N95" s="103">
        <v>0</v>
      </c>
      <c r="O95" s="106">
        <v>1462</v>
      </c>
      <c r="P95" s="40">
        <v>102778.81429603107</v>
      </c>
    </row>
    <row r="96" spans="1:16" s="14" customFormat="1" ht="15" customHeight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>
        <f t="shared" si="10"/>
        <v>41909447.20969556</v>
      </c>
      <c r="J96" s="109">
        <f t="shared" si="13"/>
        <v>7103.777749287336</v>
      </c>
      <c r="K96" s="85">
        <f t="shared" si="14"/>
        <v>209.62934295514097</v>
      </c>
      <c r="L96" s="98"/>
      <c r="M96" s="87">
        <v>-5073264.314113962</v>
      </c>
      <c r="N96" s="103">
        <v>0</v>
      </c>
      <c r="O96" s="106">
        <v>0</v>
      </c>
      <c r="P96" s="40">
        <v>507549.57749495696</v>
      </c>
    </row>
    <row r="97" spans="1:16" s="31" customFormat="1" ht="15" customHeight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>
        <f t="shared" si="10"/>
        <v>12091381.751719069</v>
      </c>
      <c r="J97" s="109">
        <f t="shared" si="13"/>
        <v>4101.8324688646</v>
      </c>
      <c r="K97" s="85">
        <f t="shared" si="14"/>
        <v>121.04326397970614</v>
      </c>
      <c r="L97" s="98"/>
      <c r="M97" s="87">
        <v>-445894.90542378783</v>
      </c>
      <c r="N97" s="103">
        <v>0</v>
      </c>
      <c r="O97" s="106">
        <v>0</v>
      </c>
      <c r="P97" s="40">
        <v>167135.90655413695</v>
      </c>
    </row>
    <row r="98" spans="1:16" s="14" customFormat="1" ht="15" customHeight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>
        <f t="shared" si="10"/>
        <v>2889884.0939290994</v>
      </c>
      <c r="J98" s="109">
        <f t="shared" si="13"/>
        <v>4287.661860428931</v>
      </c>
      <c r="K98" s="85">
        <f t="shared" si="14"/>
        <v>126.52700722593767</v>
      </c>
      <c r="L98" s="98"/>
      <c r="M98" s="87">
        <v>-93620.24240336295</v>
      </c>
      <c r="N98" s="103">
        <v>163181.79347531928</v>
      </c>
      <c r="O98" s="106">
        <v>1344</v>
      </c>
      <c r="P98" s="40">
        <v>47045.078380720166</v>
      </c>
    </row>
    <row r="99" spans="1:16" s="31" customFormat="1" ht="15" customHeight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>
        <f t="shared" si="10"/>
        <v>5019603.5399127975</v>
      </c>
      <c r="J99" s="109">
        <f t="shared" si="13"/>
        <v>5317.376631263557</v>
      </c>
      <c r="K99" s="85">
        <f t="shared" si="14"/>
        <v>156.91343518856948</v>
      </c>
      <c r="L99" s="98"/>
      <c r="M99" s="87">
        <v>-385879.46008720266</v>
      </c>
      <c r="N99" s="103">
        <v>0</v>
      </c>
      <c r="O99" s="106">
        <v>1494</v>
      </c>
      <c r="P99" s="40">
        <v>55220.37267651962</v>
      </c>
    </row>
    <row r="100" spans="1:16" s="31" customFormat="1" ht="15" customHeight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>
        <f t="shared" si="10"/>
        <v>7268745.7739482</v>
      </c>
      <c r="J100" s="109">
        <f t="shared" si="13"/>
        <v>5377.882342370673</v>
      </c>
      <c r="K100" s="85">
        <f t="shared" si="14"/>
        <v>158.6989319921105</v>
      </c>
      <c r="L100" s="98"/>
      <c r="M100" s="87">
        <v>-569500.1499758438</v>
      </c>
      <c r="N100" s="103">
        <v>0</v>
      </c>
      <c r="O100" s="106">
        <v>3748.457257376945</v>
      </c>
      <c r="P100" s="40">
        <v>96186.52882684724</v>
      </c>
    </row>
    <row r="101" spans="1:16" s="31" customFormat="1" ht="15" customHeight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>
        <f t="shared" si="10"/>
        <v>5248184.300771732</v>
      </c>
      <c r="J101" s="109">
        <f t="shared" si="13"/>
        <v>3920.6516515551557</v>
      </c>
      <c r="K101" s="85">
        <f t="shared" si="14"/>
        <v>115.69669810601104</v>
      </c>
      <c r="L101" s="98"/>
      <c r="M101" s="87">
        <v>-150045.28649476985</v>
      </c>
      <c r="N101" s="103">
        <v>0</v>
      </c>
      <c r="O101" s="106">
        <v>4670.577742691674</v>
      </c>
      <c r="P101" s="40">
        <v>49848.91885436683</v>
      </c>
    </row>
    <row r="102" spans="1:16" s="31" customFormat="1" ht="21" customHeight="1">
      <c r="A102" s="42" t="s">
        <v>215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 t="shared" si="10"/>
        <v>101559559.52247551</v>
      </c>
      <c r="J102" s="89">
        <f>I102/E102</f>
        <v>5434.014613607328</v>
      </c>
      <c r="K102" s="84">
        <f>J102*100/$H$175</f>
        <v>160.35537051724597</v>
      </c>
      <c r="L102" s="98">
        <v>1</v>
      </c>
      <c r="M102" s="86">
        <f>SUM(M91:M101)</f>
        <v>-8492263.604211407</v>
      </c>
      <c r="N102" s="102">
        <f>SUM(N91:N101)</f>
        <v>163181.79347531928</v>
      </c>
      <c r="O102" s="105">
        <f>SUM(O91:O101)</f>
        <v>26901.876068737125</v>
      </c>
      <c r="P102" s="49">
        <f>SUM(P91:P101)</f>
        <v>1332105.4329794631</v>
      </c>
    </row>
    <row r="103" spans="1:16" s="31" customFormat="1" ht="21" customHeight="1">
      <c r="A103" s="32" t="s">
        <v>216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>
        <f t="shared" si="10"/>
        <v>4364516.409715159</v>
      </c>
      <c r="J103" s="109">
        <f>I103/E103</f>
        <v>3407.1166352187033</v>
      </c>
      <c r="K103" s="85">
        <f>J103*100/$H$175</f>
        <v>100.54250665205292</v>
      </c>
      <c r="L103" s="98"/>
      <c r="M103" s="87">
        <v>-4074.7037888841946</v>
      </c>
      <c r="N103" s="103">
        <v>0</v>
      </c>
      <c r="O103" s="106">
        <v>4340.713504042503</v>
      </c>
      <c r="P103" s="40">
        <v>-21586.99593480605</v>
      </c>
    </row>
    <row r="104" spans="1:16" s="31" customFormat="1" ht="15" customHeight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>
        <f t="shared" si="10"/>
        <v>11088221.537052084</v>
      </c>
      <c r="J104" s="109">
        <f>I104/E104</f>
        <v>3081.7736345336525</v>
      </c>
      <c r="K104" s="85">
        <f>J104*100/$H$175</f>
        <v>90.94177843733601</v>
      </c>
      <c r="L104" s="98"/>
      <c r="M104" s="87">
        <v>108787.00101806509</v>
      </c>
      <c r="N104" s="103">
        <v>48394.25031973177</v>
      </c>
      <c r="O104" s="106">
        <v>0</v>
      </c>
      <c r="P104" s="40">
        <v>266426.3482319837</v>
      </c>
    </row>
    <row r="105" spans="1:16" s="31" customFormat="1" ht="21" customHeight="1">
      <c r="A105" s="42" t="s">
        <v>217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 t="shared" si="10"/>
        <v>15452737.94676724</v>
      </c>
      <c r="J105" s="89">
        <f>I105/E105</f>
        <v>3167.1936763204017</v>
      </c>
      <c r="K105" s="84">
        <f>J105*100/$H$175</f>
        <v>93.46248613216123</v>
      </c>
      <c r="L105" s="98">
        <v>7</v>
      </c>
      <c r="M105" s="86">
        <f>SUM(M103:M104)</f>
        <v>104712.2972291809</v>
      </c>
      <c r="N105" s="102">
        <f>SUM(N103:N104)</f>
        <v>48394.25031973177</v>
      </c>
      <c r="O105" s="105">
        <f>SUM(O103:O104)</f>
        <v>4340.713504042503</v>
      </c>
      <c r="P105" s="49">
        <f>SUM(P103:P104)</f>
        <v>244839.35229717765</v>
      </c>
    </row>
    <row r="106" spans="1:16" s="31" customFormat="1" ht="21" customHeight="1">
      <c r="A106" s="32" t="s">
        <v>218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>
        <f t="shared" si="10"/>
        <v>925239.1287108837</v>
      </c>
      <c r="J106" s="109">
        <f aca="true" t="shared" si="15" ref="J106:J117">I106/E106</f>
        <v>3855.1630362953492</v>
      </c>
      <c r="K106" s="85">
        <f aca="true" t="shared" si="16" ref="K106:K117">J106*100/$H$175</f>
        <v>113.76415800235527</v>
      </c>
      <c r="L106" s="98"/>
      <c r="M106" s="87">
        <v>0</v>
      </c>
      <c r="N106" s="103">
        <v>105931.74275317893</v>
      </c>
      <c r="O106" s="106">
        <v>1326.7974431950013</v>
      </c>
      <c r="P106" s="40">
        <v>14948.276568289719</v>
      </c>
    </row>
    <row r="107" spans="1:16" s="31" customFormat="1" ht="15" customHeight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>
        <f t="shared" si="10"/>
        <v>1882658.8051593185</v>
      </c>
      <c r="J107" s="109">
        <f t="shared" si="15"/>
        <v>3114.9219145587663</v>
      </c>
      <c r="K107" s="85">
        <f t="shared" si="16"/>
        <v>91.91996953607283</v>
      </c>
      <c r="L107" s="98"/>
      <c r="M107" s="87">
        <v>452349.63368050597</v>
      </c>
      <c r="N107" s="103">
        <v>432308.549309066</v>
      </c>
      <c r="O107" s="106">
        <v>4258.498360222558</v>
      </c>
      <c r="P107" s="40">
        <v>-19339.671926526396</v>
      </c>
    </row>
    <row r="108" spans="1:16" s="31" customFormat="1" ht="15" customHeight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>
        <f t="shared" si="10"/>
        <v>804761.4746532785</v>
      </c>
      <c r="J108" s="109">
        <f t="shared" si="15"/>
        <v>3743.0766262943184</v>
      </c>
      <c r="K108" s="85">
        <f t="shared" si="16"/>
        <v>110.45653756264294</v>
      </c>
      <c r="L108" s="98"/>
      <c r="M108" s="87">
        <v>226626.12282713488</v>
      </c>
      <c r="N108" s="103">
        <v>292494.9455146639</v>
      </c>
      <c r="O108" s="107">
        <v>2262.2825019559905</v>
      </c>
      <c r="P108" s="40">
        <v>24548.41876517406</v>
      </c>
    </row>
    <row r="109" spans="1:16" s="14" customFormat="1" ht="15" customHeight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>
        <f t="shared" si="10"/>
        <v>6841943.013997536</v>
      </c>
      <c r="J109" s="109">
        <f t="shared" si="15"/>
        <v>3839.4741941624784</v>
      </c>
      <c r="K109" s="85">
        <f t="shared" si="16"/>
        <v>113.30118720229464</v>
      </c>
      <c r="L109" s="98"/>
      <c r="M109" s="87">
        <v>-143106.1470466755</v>
      </c>
      <c r="N109" s="103">
        <v>121898.61973537598</v>
      </c>
      <c r="O109" s="106">
        <v>6679.750832645716</v>
      </c>
      <c r="P109" s="40">
        <v>123864.24484165589</v>
      </c>
    </row>
    <row r="110" spans="1:16" s="31" customFormat="1" ht="15" customHeight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>
        <f t="shared" si="10"/>
        <v>2857822.5712663285</v>
      </c>
      <c r="J110" s="109">
        <f t="shared" si="15"/>
        <v>2482.9040584416407</v>
      </c>
      <c r="K110" s="85">
        <f t="shared" si="16"/>
        <v>73.26940182552735</v>
      </c>
      <c r="L110" s="98"/>
      <c r="M110" s="87">
        <v>537201.4878701156</v>
      </c>
      <c r="N110" s="103">
        <v>0</v>
      </c>
      <c r="O110" s="106">
        <v>5869.883396212697</v>
      </c>
      <c r="P110" s="40">
        <v>65736.78914833027</v>
      </c>
    </row>
    <row r="111" spans="1:16" s="31" customFormat="1" ht="15" customHeight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>
        <f t="shared" si="10"/>
        <v>17151090.46336685</v>
      </c>
      <c r="J111" s="109">
        <f t="shared" si="15"/>
        <v>4089.8250818787797</v>
      </c>
      <c r="K111" s="85">
        <f t="shared" si="16"/>
        <v>120.68893129457982</v>
      </c>
      <c r="L111" s="98"/>
      <c r="M111" s="87">
        <v>-623657.9366331486</v>
      </c>
      <c r="N111" s="103">
        <v>0</v>
      </c>
      <c r="O111" s="106">
        <v>0</v>
      </c>
      <c r="P111" s="40">
        <v>285972.7941003491</v>
      </c>
    </row>
    <row r="112" spans="1:16" s="31" customFormat="1" ht="15" customHeight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>
        <f t="shared" si="10"/>
        <v>2016163.3554481198</v>
      </c>
      <c r="J112" s="109">
        <f t="shared" si="15"/>
        <v>2507.665864985224</v>
      </c>
      <c r="K112" s="85">
        <f t="shared" si="16"/>
        <v>74.00011179694141</v>
      </c>
      <c r="L112" s="98"/>
      <c r="M112" s="87">
        <v>336685.8012994906</v>
      </c>
      <c r="N112" s="103">
        <v>0</v>
      </c>
      <c r="O112" s="106">
        <v>4115.849386724225</v>
      </c>
      <c r="P112" s="40">
        <v>89326.29006721405</v>
      </c>
    </row>
    <row r="113" spans="1:16" s="31" customFormat="1" ht="15" customHeight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>
        <f t="shared" si="10"/>
        <v>3178891.9827025654</v>
      </c>
      <c r="J113" s="109">
        <f t="shared" si="15"/>
        <v>2699.4666972678037</v>
      </c>
      <c r="K113" s="85">
        <f t="shared" si="16"/>
        <v>79.66006962060504</v>
      </c>
      <c r="L113" s="98"/>
      <c r="M113" s="87">
        <v>718172.1939550607</v>
      </c>
      <c r="N113" s="103">
        <v>320138.98395735375</v>
      </c>
      <c r="O113" s="106">
        <v>4490.680980627396</v>
      </c>
      <c r="P113" s="40">
        <v>121489.82017733612</v>
      </c>
    </row>
    <row r="114" spans="1:16" s="31" customFormat="1" ht="15" customHeight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>
        <f t="shared" si="10"/>
        <v>1395139.8287324198</v>
      </c>
      <c r="J114" s="109">
        <f t="shared" si="15"/>
        <v>3712.4529769356564</v>
      </c>
      <c r="K114" s="85">
        <f t="shared" si="16"/>
        <v>109.55284719949933</v>
      </c>
      <c r="L114" s="98"/>
      <c r="M114" s="87">
        <v>449954.5332463306</v>
      </c>
      <c r="N114" s="103">
        <v>498962.6889935045</v>
      </c>
      <c r="O114" s="106">
        <v>4737.158873537199</v>
      </c>
      <c r="P114" s="40">
        <v>102049.21756911975</v>
      </c>
    </row>
    <row r="115" spans="1:16" s="31" customFormat="1" ht="15" customHeight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>
        <f t="shared" si="10"/>
        <v>2178963.808892969</v>
      </c>
      <c r="J115" s="109">
        <f t="shared" si="15"/>
        <v>2772.218586377823</v>
      </c>
      <c r="K115" s="85">
        <f t="shared" si="16"/>
        <v>81.80694572668939</v>
      </c>
      <c r="L115" s="98"/>
      <c r="M115" s="87">
        <v>113347.8161325484</v>
      </c>
      <c r="N115" s="103">
        <v>0</v>
      </c>
      <c r="O115" s="106">
        <v>3976.0689508969062</v>
      </c>
      <c r="P115" s="40">
        <v>61734.32946858367</v>
      </c>
    </row>
    <row r="116" spans="1:16" s="31" customFormat="1" ht="15" customHeight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>
        <f t="shared" si="10"/>
        <v>7055335.136750982</v>
      </c>
      <c r="J116" s="109">
        <f t="shared" si="15"/>
        <v>2806.418113266103</v>
      </c>
      <c r="K116" s="85">
        <f t="shared" si="16"/>
        <v>82.81615865592073</v>
      </c>
      <c r="L116" s="98"/>
      <c r="M116" s="87">
        <v>1154600.4663806395</v>
      </c>
      <c r="N116" s="103">
        <v>815989.8137496037</v>
      </c>
      <c r="O116" s="106">
        <v>1112.2090016909042</v>
      </c>
      <c r="P116" s="40">
        <v>92821.49263763586</v>
      </c>
    </row>
    <row r="117" spans="1:16" s="31" customFormat="1" ht="15" customHeight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>
        <f t="shared" si="10"/>
        <v>4330776.940578317</v>
      </c>
      <c r="J117" s="109">
        <f t="shared" si="15"/>
        <v>3091.204097486308</v>
      </c>
      <c r="K117" s="85">
        <f t="shared" si="16"/>
        <v>91.22006723272042</v>
      </c>
      <c r="L117" s="98"/>
      <c r="M117" s="87">
        <v>848404.843788828</v>
      </c>
      <c r="N117" s="103">
        <v>925206.4633669123</v>
      </c>
      <c r="O117" s="106">
        <v>8068.747708290579</v>
      </c>
      <c r="P117" s="40">
        <v>278559.8201395284</v>
      </c>
    </row>
    <row r="118" spans="1:16" s="31" customFormat="1" ht="21" customHeight="1">
      <c r="A118" s="42" t="s">
        <v>219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 t="shared" si="10"/>
        <v>50618786.51025956</v>
      </c>
      <c r="J118" s="89">
        <f>I118/E118</f>
        <v>3320.484014474795</v>
      </c>
      <c r="K118" s="84">
        <f>J118*100/$H$175</f>
        <v>97.98601628791542</v>
      </c>
      <c r="L118" s="98">
        <v>10</v>
      </c>
      <c r="M118" s="86">
        <f>SUM(M106:M117)</f>
        <v>4070578.8155008303</v>
      </c>
      <c r="N118" s="102">
        <f>SUM(N106:N117)</f>
        <v>3512931.807379659</v>
      </c>
      <c r="O118" s="105">
        <f>SUM(O106:O117)</f>
        <v>46897.92743599918</v>
      </c>
      <c r="P118" s="49">
        <f>SUM(P106:P117)</f>
        <v>1241711.8215566906</v>
      </c>
    </row>
    <row r="119" spans="1:16" s="31" customFormat="1" ht="21" customHeight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>
        <f t="shared" si="10"/>
        <v>796726.993879126</v>
      </c>
      <c r="J119" s="109">
        <f aca="true" t="shared" si="17" ref="J119:J139">I119/E119</f>
        <v>3276.015599831933</v>
      </c>
      <c r="K119" s="85">
        <f aca="true" t="shared" si="18" ref="K119:K139">J119*100/$H$175</f>
        <v>96.67377301780817</v>
      </c>
      <c r="L119" s="98"/>
      <c r="M119" s="87">
        <v>58392.64349441464</v>
      </c>
      <c r="N119" s="103">
        <v>153408.49374947412</v>
      </c>
      <c r="O119" s="106">
        <v>1095.151873332622</v>
      </c>
      <c r="P119" s="40">
        <v>47774.803800920025</v>
      </c>
    </row>
    <row r="120" spans="1:16" s="31" customFormat="1" ht="15" customHeight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>
        <f t="shared" si="10"/>
        <v>4044800.79512081</v>
      </c>
      <c r="J120" s="109">
        <f t="shared" si="17"/>
        <v>3055.90873007012</v>
      </c>
      <c r="K120" s="85">
        <f t="shared" si="18"/>
        <v>90.17851653364936</v>
      </c>
      <c r="L120" s="98"/>
      <c r="M120" s="87">
        <v>99640.68338813102</v>
      </c>
      <c r="N120" s="103">
        <v>187375.5508626274</v>
      </c>
      <c r="O120" s="106">
        <v>4786.779917670359</v>
      </c>
      <c r="P120" s="40">
        <v>144409.03261630947</v>
      </c>
    </row>
    <row r="121" spans="1:16" s="31" customFormat="1" ht="15" customHeight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>
        <f t="shared" si="10"/>
        <v>6200666.0442589335</v>
      </c>
      <c r="J121" s="109">
        <f t="shared" si="17"/>
        <v>2814.6464113749125</v>
      </c>
      <c r="K121" s="85">
        <f t="shared" si="18"/>
        <v>83.05897209787588</v>
      </c>
      <c r="L121" s="98"/>
      <c r="M121" s="87">
        <v>259246.6728303619</v>
      </c>
      <c r="N121" s="103">
        <v>0</v>
      </c>
      <c r="O121" s="106">
        <v>0</v>
      </c>
      <c r="P121" s="40">
        <v>127470.1284448335</v>
      </c>
    </row>
    <row r="122" spans="1:16" s="31" customFormat="1" ht="15" customHeight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>
        <f t="shared" si="10"/>
        <v>2744988.1442224504</v>
      </c>
      <c r="J122" s="109">
        <f t="shared" si="17"/>
        <v>3739.765864063284</v>
      </c>
      <c r="K122" s="85">
        <f t="shared" si="18"/>
        <v>110.3588384318893</v>
      </c>
      <c r="L122" s="98"/>
      <c r="M122" s="87">
        <v>-54413.8557775495</v>
      </c>
      <c r="N122" s="103">
        <v>0</v>
      </c>
      <c r="O122" s="106">
        <v>1136</v>
      </c>
      <c r="P122" s="40">
        <v>93188.08782960405</v>
      </c>
    </row>
    <row r="123" spans="1:16" s="31" customFormat="1" ht="15" customHeight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>
        <f t="shared" si="10"/>
        <v>11335112.262582997</v>
      </c>
      <c r="J123" s="109">
        <f t="shared" si="17"/>
        <v>3761.3194394023744</v>
      </c>
      <c r="K123" s="85">
        <f t="shared" si="18"/>
        <v>110.99487491784508</v>
      </c>
      <c r="L123" s="98"/>
      <c r="M123" s="87">
        <v>-238175.6136074792</v>
      </c>
      <c r="N123" s="103">
        <v>0</v>
      </c>
      <c r="O123" s="106">
        <v>0</v>
      </c>
      <c r="P123" s="40">
        <v>251434.15537732153</v>
      </c>
    </row>
    <row r="124" spans="1:16" s="31" customFormat="1" ht="15" customHeight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>
        <f t="shared" si="10"/>
        <v>1088322.1073136446</v>
      </c>
      <c r="J124" s="109">
        <f t="shared" si="17"/>
        <v>2765.0460043537723</v>
      </c>
      <c r="K124" s="85">
        <f t="shared" si="18"/>
        <v>81.59528599998347</v>
      </c>
      <c r="L124" s="98"/>
      <c r="M124" s="87">
        <v>263816.09140837943</v>
      </c>
      <c r="N124" s="103">
        <v>138841.8404308361</v>
      </c>
      <c r="O124" s="106">
        <v>1670.6421410955056</v>
      </c>
      <c r="P124" s="40">
        <v>12447.63823913458</v>
      </c>
    </row>
    <row r="125" spans="1:16" s="31" customFormat="1" ht="15" customHeight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>
        <f t="shared" si="10"/>
        <v>13898836.344008442</v>
      </c>
      <c r="J125" s="109">
        <f t="shared" si="17"/>
        <v>2978.1093516195506</v>
      </c>
      <c r="K125" s="85">
        <f t="shared" si="18"/>
        <v>87.88269124709007</v>
      </c>
      <c r="L125" s="98"/>
      <c r="M125" s="87">
        <v>1169216.5968633106</v>
      </c>
      <c r="N125" s="103">
        <v>1608826.3426312753</v>
      </c>
      <c r="O125" s="106">
        <v>16172.452132904531</v>
      </c>
      <c r="P125" s="40">
        <v>517579.9943047197</v>
      </c>
    </row>
    <row r="126" spans="1:16" s="31" customFormat="1" ht="15" customHeight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>
        <f t="shared" si="10"/>
        <v>6666674.697710692</v>
      </c>
      <c r="J126" s="109">
        <f t="shared" si="17"/>
        <v>3858.0293389529465</v>
      </c>
      <c r="K126" s="85">
        <f t="shared" si="18"/>
        <v>113.84874132745763</v>
      </c>
      <c r="L126" s="98"/>
      <c r="M126" s="87">
        <v>-171015.95450990755</v>
      </c>
      <c r="N126" s="103">
        <v>0</v>
      </c>
      <c r="O126" s="106">
        <v>4726.804601552328</v>
      </c>
      <c r="P126" s="40">
        <v>155797.1803181171</v>
      </c>
    </row>
    <row r="127" spans="1:16" s="31" customFormat="1" ht="15" customHeight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>
        <f t="shared" si="10"/>
        <v>8249670.136768055</v>
      </c>
      <c r="J127" s="109">
        <f t="shared" si="17"/>
        <v>3372.1673220928938</v>
      </c>
      <c r="K127" s="85">
        <f t="shared" si="18"/>
        <v>99.51116786220523</v>
      </c>
      <c r="L127" s="98"/>
      <c r="M127" s="87">
        <v>1289673.2860285684</v>
      </c>
      <c r="N127" s="103">
        <v>2236046.628243064</v>
      </c>
      <c r="O127" s="106">
        <v>15649.984401184478</v>
      </c>
      <c r="P127" s="40">
        <v>328463.7208498478</v>
      </c>
    </row>
    <row r="128" spans="1:16" s="31" customFormat="1" ht="15" customHeight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>
        <f t="shared" si="10"/>
        <v>2297667.525461833</v>
      </c>
      <c r="J128" s="109">
        <f t="shared" si="17"/>
        <v>4915.848364274353</v>
      </c>
      <c r="K128" s="85">
        <f t="shared" si="18"/>
        <v>145.06451342362442</v>
      </c>
      <c r="L128" s="98"/>
      <c r="M128" s="87">
        <v>-104219.06056824699</v>
      </c>
      <c r="N128" s="103">
        <v>221545.5098396038</v>
      </c>
      <c r="O128" s="106">
        <v>910</v>
      </c>
      <c r="P128" s="40">
        <v>-12584.261854654826</v>
      </c>
    </row>
    <row r="129" spans="1:16" s="31" customFormat="1" ht="15" customHeight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>
        <f t="shared" si="10"/>
        <v>3309048.9321342814</v>
      </c>
      <c r="J129" s="109">
        <f t="shared" si="17"/>
        <v>3066.20545972413</v>
      </c>
      <c r="K129" s="85">
        <f t="shared" si="18"/>
        <v>90.48236847667691</v>
      </c>
      <c r="L129" s="98"/>
      <c r="M129" s="87">
        <v>251317.9985219195</v>
      </c>
      <c r="N129" s="103">
        <v>448395.485390543</v>
      </c>
      <c r="O129" s="106">
        <v>2415.3434599140855</v>
      </c>
      <c r="P129" s="40">
        <v>121355.81949023041</v>
      </c>
    </row>
    <row r="130" spans="1:16" s="31" customFormat="1" ht="15" customHeight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>
        <f t="shared" si="10"/>
        <v>287507.1556066134</v>
      </c>
      <c r="J130" s="109">
        <f t="shared" si="17"/>
        <v>6389.047902369186</v>
      </c>
      <c r="K130" s="85">
        <f t="shared" si="18"/>
        <v>188.5379809379507</v>
      </c>
      <c r="L130" s="98"/>
      <c r="M130" s="87">
        <v>-29335.6062981485</v>
      </c>
      <c r="N130" s="103">
        <v>0</v>
      </c>
      <c r="O130" s="106">
        <v>82</v>
      </c>
      <c r="P130" s="40">
        <v>12925.25902149557</v>
      </c>
    </row>
    <row r="131" spans="1:16" s="31" customFormat="1" ht="15" customHeight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>
        <f t="shared" si="10"/>
        <v>3853464.1135334424</v>
      </c>
      <c r="J131" s="109">
        <f t="shared" si="17"/>
        <v>3991.572522823122</v>
      </c>
      <c r="K131" s="85">
        <f t="shared" si="18"/>
        <v>117.78954168451425</v>
      </c>
      <c r="L131" s="98"/>
      <c r="M131" s="87">
        <v>127529.29214234315</v>
      </c>
      <c r="N131" s="103">
        <v>1157123.218981063</v>
      </c>
      <c r="O131" s="106">
        <v>4896.735743369238</v>
      </c>
      <c r="P131" s="40">
        <v>-14854.253395759057</v>
      </c>
    </row>
    <row r="132" spans="1:16" s="31" customFormat="1" ht="15" customHeight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>
        <f t="shared" si="10"/>
        <v>1795343.0274242416</v>
      </c>
      <c r="J132" s="109">
        <f t="shared" si="17"/>
        <v>2609.510214279421</v>
      </c>
      <c r="K132" s="85">
        <f t="shared" si="18"/>
        <v>77.00549355010482</v>
      </c>
      <c r="L132" s="98"/>
      <c r="M132" s="87">
        <v>190243.07396632136</v>
      </c>
      <c r="N132" s="103">
        <v>0</v>
      </c>
      <c r="O132" s="106">
        <v>3206.762981729918</v>
      </c>
      <c r="P132" s="40">
        <v>66802.2538242495</v>
      </c>
    </row>
    <row r="133" spans="1:16" s="31" customFormat="1" ht="15" customHeight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>
        <f t="shared" si="10"/>
        <v>1359313.2621028852</v>
      </c>
      <c r="J133" s="109">
        <f t="shared" si="17"/>
        <v>2574.456935800919</v>
      </c>
      <c r="K133" s="85">
        <f t="shared" si="18"/>
        <v>75.97108678863074</v>
      </c>
      <c r="L133" s="98"/>
      <c r="M133" s="87">
        <v>167572.5350747824</v>
      </c>
      <c r="N133" s="103">
        <v>0</v>
      </c>
      <c r="O133" s="106">
        <v>2319.2127423884135</v>
      </c>
      <c r="P133" s="40">
        <v>61378.57719038103</v>
      </c>
    </row>
    <row r="134" spans="1:16" s="31" customFormat="1" ht="15" customHeight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>
        <f t="shared" si="10"/>
        <v>4791648.592336311</v>
      </c>
      <c r="J134" s="109">
        <f t="shared" si="17"/>
        <v>3497.553717033804</v>
      </c>
      <c r="K134" s="85">
        <f t="shared" si="18"/>
        <v>103.21126498160254</v>
      </c>
      <c r="L134" s="98"/>
      <c r="M134" s="87">
        <v>32835.04245127607</v>
      </c>
      <c r="N134" s="103">
        <v>538813.6967757612</v>
      </c>
      <c r="O134" s="106">
        <v>5135.386442606415</v>
      </c>
      <c r="P134" s="40">
        <v>87079.53581632933</v>
      </c>
    </row>
    <row r="135" spans="1:16" s="31" customFormat="1" ht="15" customHeight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>
        <f t="shared" si="10"/>
        <v>3234041.8033918366</v>
      </c>
      <c r="J135" s="109">
        <f t="shared" si="17"/>
        <v>2706.764147465548</v>
      </c>
      <c r="K135" s="85">
        <f t="shared" si="18"/>
        <v>79.87541415195027</v>
      </c>
      <c r="L135" s="98"/>
      <c r="M135" s="87">
        <v>223994.0176571611</v>
      </c>
      <c r="N135" s="103">
        <v>0</v>
      </c>
      <c r="O135" s="106">
        <v>4408.185734675288</v>
      </c>
      <c r="P135" s="40">
        <v>165226.08259156434</v>
      </c>
    </row>
    <row r="136" spans="1:16" s="31" customFormat="1" ht="15" customHeight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>
        <f t="shared" si="10"/>
        <v>3312644.7038815855</v>
      </c>
      <c r="J136" s="109">
        <f t="shared" si="17"/>
        <v>2494.4613734048085</v>
      </c>
      <c r="K136" s="85">
        <f t="shared" si="18"/>
        <v>73.61045308410557</v>
      </c>
      <c r="L136" s="98"/>
      <c r="M136" s="87">
        <v>585503.5830783739</v>
      </c>
      <c r="N136" s="103">
        <v>0</v>
      </c>
      <c r="O136" s="106">
        <v>5073.520803211507</v>
      </c>
      <c r="P136" s="40">
        <v>116377.92424503379</v>
      </c>
    </row>
    <row r="137" spans="1:16" s="31" customFormat="1" ht="15" customHeight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>
        <f t="shared" si="10"/>
        <v>7159978.102745417</v>
      </c>
      <c r="J137" s="109">
        <f t="shared" si="17"/>
        <v>3570.349108779005</v>
      </c>
      <c r="K137" s="85">
        <f t="shared" si="18"/>
        <v>105.35942483123178</v>
      </c>
      <c r="L137" s="98"/>
      <c r="M137" s="87">
        <v>-75734.12355989704</v>
      </c>
      <c r="N137" s="103">
        <v>0</v>
      </c>
      <c r="O137" s="106">
        <v>7181.578686265325</v>
      </c>
      <c r="P137" s="40">
        <v>165131.7409118324</v>
      </c>
    </row>
    <row r="138" spans="1:16" s="31" customFormat="1" ht="15" customHeight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>
        <f t="shared" si="10"/>
        <v>4478051.030223771</v>
      </c>
      <c r="J138" s="109">
        <f t="shared" si="17"/>
        <v>4056.940596325214</v>
      </c>
      <c r="K138" s="85">
        <f t="shared" si="18"/>
        <v>119.7185246541548</v>
      </c>
      <c r="L138" s="98"/>
      <c r="M138" s="87">
        <v>-155627.6930571197</v>
      </c>
      <c r="N138" s="103">
        <v>0</v>
      </c>
      <c r="O138" s="106">
        <v>3894.6470904146463</v>
      </c>
      <c r="P138" s="40">
        <v>168372.2332424324</v>
      </c>
    </row>
    <row r="139" spans="1:16" s="31" customFormat="1" ht="15" customHeight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>
        <f t="shared" si="10"/>
        <v>1382374.2936305471</v>
      </c>
      <c r="J139" s="109">
        <f t="shared" si="17"/>
        <v>3450.7595946843417</v>
      </c>
      <c r="K139" s="85">
        <f t="shared" si="18"/>
        <v>101.83039110456376</v>
      </c>
      <c r="L139" s="98"/>
      <c r="M139" s="87">
        <v>28209.918907254323</v>
      </c>
      <c r="N139" s="103">
        <v>209554.33289641456</v>
      </c>
      <c r="O139" s="106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 t="shared" si="10"/>
        <v>92286880.06833793</v>
      </c>
      <c r="J140" s="89">
        <f>I140/E140</f>
        <v>3304.4571780413175</v>
      </c>
      <c r="K140" s="84">
        <f>J140*100/$H$175</f>
        <v>97.51307142536866</v>
      </c>
      <c r="L140" s="98">
        <v>9</v>
      </c>
      <c r="M140" s="86">
        <f>SUM(M119:M139)</f>
        <v>3918669.528434249</v>
      </c>
      <c r="N140" s="102">
        <f>SUM(N119:N139)</f>
        <v>6899931.099800662</v>
      </c>
      <c r="O140" s="105">
        <f>SUM(O119:O139)</f>
        <v>86215.79248395501</v>
      </c>
      <c r="P140" s="49">
        <f>SUM(P119:P139)</f>
        <v>2687046.391726775</v>
      </c>
    </row>
    <row r="141" spans="1:16" s="31" customFormat="1" ht="21" customHeight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>
        <f t="shared" si="10"/>
        <v>5412053.581563997</v>
      </c>
      <c r="J141" s="109">
        <f>I141/E141</f>
        <v>3014.3999006149033</v>
      </c>
      <c r="K141" s="85">
        <f>J141*100/$H$175</f>
        <v>88.95360931489424</v>
      </c>
      <c r="L141" s="98"/>
      <c r="M141" s="87">
        <v>923006.4397911071</v>
      </c>
      <c r="N141" s="103">
        <v>994597.440553528</v>
      </c>
      <c r="O141" s="106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 t="shared" si="10"/>
        <v>5412053.581563997</v>
      </c>
      <c r="J142" s="89">
        <f>I142/E142</f>
        <v>3014.3999006149033</v>
      </c>
      <c r="K142" s="84">
        <f>J142*100/$H$175</f>
        <v>88.95360931489424</v>
      </c>
      <c r="L142" s="98">
        <v>14</v>
      </c>
      <c r="M142" s="86">
        <f>SUM(M141)</f>
        <v>923006.4397911071</v>
      </c>
      <c r="N142" s="102">
        <f>SUM(N141)</f>
        <v>994597.440553528</v>
      </c>
      <c r="O142" s="105">
        <f>SUM(O141)</f>
        <v>6244.929790789991</v>
      </c>
      <c r="P142" s="49">
        <f>SUM(P141)</f>
        <v>64897.46818365989</v>
      </c>
    </row>
    <row r="143" spans="1:16" s="31" customFormat="1" ht="21" customHeight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>
        <f aca="true" t="shared" si="19" ref="I143:I172">H143+M143+N143+O143</f>
        <v>550205.1799228631</v>
      </c>
      <c r="J143" s="89">
        <f aca="true" t="shared" si="20" ref="J143:J171">I143/E143</f>
        <v>2458.4681855355816</v>
      </c>
      <c r="K143" s="84">
        <f aca="true" t="shared" si="21" ref="K143:K171">J143*100/$H$175</f>
        <v>72.54831001176018</v>
      </c>
      <c r="L143" s="98"/>
      <c r="M143" s="87">
        <v>117046.65946150704</v>
      </c>
      <c r="N143" s="103">
        <v>0</v>
      </c>
      <c r="O143" s="106">
        <v>1136.6347470703759</v>
      </c>
      <c r="P143" s="40">
        <v>24809.461143210327</v>
      </c>
    </row>
    <row r="144" spans="1:16" s="31" customFormat="1" ht="15" customHeight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>
        <f t="shared" si="19"/>
        <v>4514471.290203243</v>
      </c>
      <c r="J144" s="109">
        <f t="shared" si="20"/>
        <v>5103.404126388472</v>
      </c>
      <c r="K144" s="85">
        <f t="shared" si="21"/>
        <v>150.59920110207517</v>
      </c>
      <c r="L144" s="98"/>
      <c r="M144" s="87">
        <v>-321371.37646342453</v>
      </c>
      <c r="N144" s="103">
        <v>0</v>
      </c>
      <c r="O144" s="106">
        <v>1762</v>
      </c>
      <c r="P144" s="40">
        <v>93148.36758734383</v>
      </c>
    </row>
    <row r="145" spans="1:16" s="31" customFormat="1" ht="15" customHeight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>
        <f t="shared" si="19"/>
        <v>990714.228153836</v>
      </c>
      <c r="J145" s="109">
        <f t="shared" si="20"/>
        <v>5584.634882490621</v>
      </c>
      <c r="K145" s="85">
        <f t="shared" si="21"/>
        <v>164.80010810843805</v>
      </c>
      <c r="L145" s="98"/>
      <c r="M145" s="87">
        <v>-65050.62675967841</v>
      </c>
      <c r="N145" s="103">
        <v>82545.83586589523</v>
      </c>
      <c r="O145" s="106">
        <v>340</v>
      </c>
      <c r="P145" s="40">
        <v>11132.608512435014</v>
      </c>
    </row>
    <row r="146" spans="1:16" s="31" customFormat="1" ht="15" customHeight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>
        <f t="shared" si="19"/>
        <v>294882.56580567575</v>
      </c>
      <c r="J146" s="109">
        <f t="shared" si="20"/>
        <v>4298.579676467577</v>
      </c>
      <c r="K146" s="85">
        <f t="shared" si="21"/>
        <v>126.84918715378187</v>
      </c>
      <c r="L146" s="98"/>
      <c r="M146" s="87">
        <v>-220.72090782002965</v>
      </c>
      <c r="N146" s="103">
        <v>61202.73651819081</v>
      </c>
      <c r="O146" s="106">
        <v>172.23590959066723</v>
      </c>
      <c r="P146" s="40">
        <v>-11913.385950803222</v>
      </c>
    </row>
    <row r="147" spans="1:16" s="31" customFormat="1" ht="15" customHeight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>
        <f t="shared" si="19"/>
        <v>6143512.26429588</v>
      </c>
      <c r="J147" s="109">
        <f t="shared" si="20"/>
        <v>3077.91195606006</v>
      </c>
      <c r="K147" s="85">
        <f t="shared" si="21"/>
        <v>90.8278220116575</v>
      </c>
      <c r="L147" s="98"/>
      <c r="M147" s="87">
        <v>1242008.2399441064</v>
      </c>
      <c r="N147" s="103">
        <v>1236203.1189153069</v>
      </c>
      <c r="O147" s="106">
        <v>76449.59115075291</v>
      </c>
      <c r="P147" s="40">
        <v>188082.32092002314</v>
      </c>
    </row>
    <row r="148" spans="1:16" s="31" customFormat="1" ht="15" customHeight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>
        <f t="shared" si="19"/>
        <v>725136.1740208681</v>
      </c>
      <c r="J148" s="109">
        <f t="shared" si="20"/>
        <v>3281.1591584654666</v>
      </c>
      <c r="K148" s="85">
        <f t="shared" si="21"/>
        <v>96.82555716067596</v>
      </c>
      <c r="L148" s="98"/>
      <c r="M148" s="87">
        <v>19314.31691215005</v>
      </c>
      <c r="N148" s="103">
        <v>87526.89455258858</v>
      </c>
      <c r="O148" s="106">
        <v>1133.3911275582443</v>
      </c>
      <c r="P148" s="40">
        <v>35525.08440455397</v>
      </c>
    </row>
    <row r="149" spans="1:16" s="31" customFormat="1" ht="15" customHeight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>
        <f t="shared" si="19"/>
        <v>615217.372219067</v>
      </c>
      <c r="J149" s="109">
        <f t="shared" si="20"/>
        <v>3003.9910752884125</v>
      </c>
      <c r="K149" s="85">
        <f t="shared" si="21"/>
        <v>88.64644947809529</v>
      </c>
      <c r="L149" s="98"/>
      <c r="M149" s="87">
        <v>221120.01061681984</v>
      </c>
      <c r="N149" s="103">
        <v>127309.2162903481</v>
      </c>
      <c r="O149" s="106">
        <v>2099.4595976132596</v>
      </c>
      <c r="P149" s="40">
        <v>23955.761693618395</v>
      </c>
    </row>
    <row r="150" spans="1:16" s="31" customFormat="1" ht="15" customHeight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>
        <f t="shared" si="19"/>
        <v>828782.0511544637</v>
      </c>
      <c r="J150" s="109">
        <f t="shared" si="20"/>
        <v>2496.3314793809145</v>
      </c>
      <c r="K150" s="85">
        <f t="shared" si="21"/>
        <v>73.66563908525362</v>
      </c>
      <c r="L150" s="98"/>
      <c r="M150" s="87">
        <v>146286.61988424856</v>
      </c>
      <c r="N150" s="103">
        <v>0</v>
      </c>
      <c r="O150" s="106">
        <v>1842.945555929487</v>
      </c>
      <c r="P150" s="40">
        <v>35202.208267033086</v>
      </c>
    </row>
    <row r="151" spans="1:16" s="31" customFormat="1" ht="15" customHeight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>
        <f t="shared" si="19"/>
        <v>363743.523972192</v>
      </c>
      <c r="J151" s="109">
        <f t="shared" si="20"/>
        <v>4330.280047288</v>
      </c>
      <c r="K151" s="85">
        <f t="shared" si="21"/>
        <v>127.78465109156993</v>
      </c>
      <c r="L151" s="98"/>
      <c r="M151" s="87">
        <v>0</v>
      </c>
      <c r="N151" s="103">
        <v>81978.72783874226</v>
      </c>
      <c r="O151" s="106">
        <v>421.1542240005716</v>
      </c>
      <c r="P151" s="40">
        <v>16307.946016190303</v>
      </c>
    </row>
    <row r="152" spans="1:16" s="31" customFormat="1" ht="15" customHeight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>
        <f t="shared" si="19"/>
        <v>1506429.2475736656</v>
      </c>
      <c r="J152" s="109">
        <f t="shared" si="20"/>
        <v>14653.981007525928</v>
      </c>
      <c r="K152" s="85">
        <f t="shared" si="21"/>
        <v>432.432505450069</v>
      </c>
      <c r="L152" s="98"/>
      <c r="M152" s="87">
        <v>-441386.61909300106</v>
      </c>
      <c r="N152" s="103">
        <v>0</v>
      </c>
      <c r="O152" s="106">
        <v>168</v>
      </c>
      <c r="P152" s="40">
        <v>19332.24989501069</v>
      </c>
    </row>
    <row r="153" spans="1:16" s="31" customFormat="1" ht="15" customHeight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>
        <f t="shared" si="19"/>
        <v>188322.54549723162</v>
      </c>
      <c r="J153" s="109">
        <f t="shared" si="20"/>
        <v>3461.811498110875</v>
      </c>
      <c r="K153" s="85">
        <f t="shared" si="21"/>
        <v>102.15652789198512</v>
      </c>
      <c r="L153" s="98"/>
      <c r="M153" s="87">
        <v>64487.31591533085</v>
      </c>
      <c r="N153" s="103">
        <v>58772.89267675502</v>
      </c>
      <c r="O153" s="106">
        <v>506.71785752670763</v>
      </c>
      <c r="P153" s="40">
        <v>7769.315073967366</v>
      </c>
    </row>
    <row r="154" spans="1:16" s="31" customFormat="1" ht="15" customHeight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>
        <f t="shared" si="19"/>
        <v>999797.8238329069</v>
      </c>
      <c r="J154" s="109">
        <f t="shared" si="20"/>
        <v>2537.557928509916</v>
      </c>
      <c r="K154" s="85">
        <f t="shared" si="21"/>
        <v>74.88221338533685</v>
      </c>
      <c r="L154" s="98"/>
      <c r="M154" s="87">
        <v>252740.46242804374</v>
      </c>
      <c r="N154" s="103">
        <v>45541.503226714136</v>
      </c>
      <c r="O154" s="106">
        <v>2703.362940053944</v>
      </c>
      <c r="P154" s="40">
        <v>54071.215538908305</v>
      </c>
    </row>
    <row r="155" spans="1:16" s="31" customFormat="1" ht="15" customHeight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>
        <f t="shared" si="19"/>
        <v>251765.46380972024</v>
      </c>
      <c r="J155" s="109">
        <f t="shared" si="20"/>
        <v>3347.9449974696845</v>
      </c>
      <c r="K155" s="85">
        <f t="shared" si="21"/>
        <v>98.79637776392</v>
      </c>
      <c r="L155" s="98"/>
      <c r="M155" s="87">
        <v>64953.8894508662</v>
      </c>
      <c r="N155" s="103">
        <v>72553.23554572689</v>
      </c>
      <c r="O155" s="106">
        <v>361.27214646047867</v>
      </c>
      <c r="P155" s="40">
        <v>18919.153028393444</v>
      </c>
    </row>
    <row r="156" spans="1:16" s="31" customFormat="1" ht="15" customHeight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>
        <f t="shared" si="19"/>
        <v>308731.3604062222</v>
      </c>
      <c r="J156" s="109">
        <f t="shared" si="20"/>
        <v>3118.49858996184</v>
      </c>
      <c r="K156" s="85">
        <f t="shared" si="21"/>
        <v>92.02551564705377</v>
      </c>
      <c r="L156" s="98"/>
      <c r="M156" s="87">
        <v>40688.25944284418</v>
      </c>
      <c r="N156" s="103">
        <v>60153.736176850085</v>
      </c>
      <c r="O156" s="106">
        <v>390.5362150993517</v>
      </c>
      <c r="P156" s="40">
        <v>24287.38013086064</v>
      </c>
    </row>
    <row r="157" spans="1:16" s="31" customFormat="1" ht="15" customHeight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>
        <f t="shared" si="19"/>
        <v>532771.223734145</v>
      </c>
      <c r="J157" s="109">
        <f t="shared" si="20"/>
        <v>3455.066301777854</v>
      </c>
      <c r="K157" s="85">
        <f t="shared" si="21"/>
        <v>101.95748012820387</v>
      </c>
      <c r="L157" s="98"/>
      <c r="M157" s="87">
        <v>81016.356039101</v>
      </c>
      <c r="N157" s="103">
        <v>153553.04027481616</v>
      </c>
      <c r="O157" s="106">
        <v>1050.9131345136539</v>
      </c>
      <c r="P157" s="40">
        <v>29790.13813038486</v>
      </c>
    </row>
    <row r="158" spans="1:16" s="31" customFormat="1" ht="15" customHeight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>
        <f t="shared" si="19"/>
        <v>1248316.8500161432</v>
      </c>
      <c r="J158" s="109">
        <f t="shared" si="20"/>
        <v>2749.5965859386415</v>
      </c>
      <c r="K158" s="85">
        <f t="shared" si="21"/>
        <v>81.1393804880567</v>
      </c>
      <c r="L158" s="98"/>
      <c r="M158" s="87">
        <v>71783.08441172133</v>
      </c>
      <c r="N158" s="103">
        <v>0</v>
      </c>
      <c r="O158" s="106">
        <v>2088.47989013616</v>
      </c>
      <c r="P158" s="40">
        <v>18564.153212812045</v>
      </c>
    </row>
    <row r="159" spans="1:16" s="31" customFormat="1" ht="15" customHeight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>
        <f t="shared" si="19"/>
        <v>632574.719388064</v>
      </c>
      <c r="J159" s="109">
        <f t="shared" si="20"/>
        <v>2703.310766615658</v>
      </c>
      <c r="K159" s="85">
        <f t="shared" si="21"/>
        <v>79.77350640876266</v>
      </c>
      <c r="L159" s="98"/>
      <c r="M159" s="87">
        <v>44603.85345463193</v>
      </c>
      <c r="N159" s="103">
        <v>0</v>
      </c>
      <c r="O159" s="106">
        <v>1024.6087905748536</v>
      </c>
      <c r="P159" s="40">
        <v>31930.55468310201</v>
      </c>
    </row>
    <row r="160" spans="1:16" s="31" customFormat="1" ht="15" customHeight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>
        <f t="shared" si="19"/>
        <v>674756.595915911</v>
      </c>
      <c r="J160" s="109">
        <f t="shared" si="20"/>
        <v>2555.896196651178</v>
      </c>
      <c r="K160" s="85">
        <f t="shared" si="21"/>
        <v>75.42336757639718</v>
      </c>
      <c r="L160" s="98"/>
      <c r="M160" s="87">
        <v>90682.06454482336</v>
      </c>
      <c r="N160" s="103">
        <v>0</v>
      </c>
      <c r="O160" s="106">
        <v>1461.5980377543463</v>
      </c>
      <c r="P160" s="40">
        <v>853.3508105705494</v>
      </c>
    </row>
    <row r="161" spans="1:16" s="31" customFormat="1" ht="15" customHeight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>
        <f t="shared" si="19"/>
        <v>349201.4192156801</v>
      </c>
      <c r="J161" s="109">
        <f t="shared" si="20"/>
        <v>7760.031538126224</v>
      </c>
      <c r="K161" s="85">
        <f t="shared" si="21"/>
        <v>228.99510233294797</v>
      </c>
      <c r="L161" s="98"/>
      <c r="M161" s="87">
        <v>-48287.52364146276</v>
      </c>
      <c r="N161" s="103">
        <v>0</v>
      </c>
      <c r="O161" s="106">
        <v>90</v>
      </c>
      <c r="P161" s="40">
        <v>7337.703023649884</v>
      </c>
    </row>
    <row r="162" spans="1:16" s="31" customFormat="1" ht="15" customHeight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>
        <f t="shared" si="19"/>
        <v>916608.7087680502</v>
      </c>
      <c r="J162" s="109">
        <f t="shared" si="20"/>
        <v>3025.1112500595714</v>
      </c>
      <c r="K162" s="85">
        <f t="shared" si="21"/>
        <v>89.26969650476642</v>
      </c>
      <c r="L162" s="98"/>
      <c r="M162" s="87">
        <v>18852.38419343243</v>
      </c>
      <c r="N162" s="103">
        <v>22204.76099890824</v>
      </c>
      <c r="O162" s="106">
        <v>1175.696909042843</v>
      </c>
      <c r="P162" s="40">
        <v>35951.05917889099</v>
      </c>
    </row>
    <row r="163" spans="1:16" s="31" customFormat="1" ht="15" customHeight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>
        <f t="shared" si="19"/>
        <v>2674565.8556588897</v>
      </c>
      <c r="J163" s="109">
        <f t="shared" si="20"/>
        <v>3269.640410340941</v>
      </c>
      <c r="K163" s="85">
        <f t="shared" si="21"/>
        <v>96.48564399246736</v>
      </c>
      <c r="L163" s="98"/>
      <c r="M163" s="87">
        <v>5657.558867784418</v>
      </c>
      <c r="N163" s="103">
        <v>31756.67304398032</v>
      </c>
      <c r="O163" s="106">
        <v>2351.4618423634465</v>
      </c>
      <c r="P163" s="40">
        <v>54653.25491350769</v>
      </c>
    </row>
    <row r="164" spans="1:16" s="31" customFormat="1" ht="15" customHeight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>
        <f t="shared" si="19"/>
        <v>2477214.369637999</v>
      </c>
      <c r="J164" s="109">
        <f t="shared" si="20"/>
        <v>2942.059821422802</v>
      </c>
      <c r="K164" s="85">
        <f t="shared" si="21"/>
        <v>86.81888553755135</v>
      </c>
      <c r="L164" s="98"/>
      <c r="M164" s="87">
        <v>54962.359696095606</v>
      </c>
      <c r="N164" s="103">
        <v>0</v>
      </c>
      <c r="O164" s="106">
        <v>2747.6575609513084</v>
      </c>
      <c r="P164" s="40">
        <v>131043.65418256653</v>
      </c>
    </row>
    <row r="165" spans="1:16" s="31" customFormat="1" ht="15" customHeight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>
        <f t="shared" si="19"/>
        <v>1425643.5948898</v>
      </c>
      <c r="J165" s="109">
        <f t="shared" si="20"/>
        <v>3015.320632169628</v>
      </c>
      <c r="K165" s="85">
        <f t="shared" si="21"/>
        <v>88.9807796962979</v>
      </c>
      <c r="L165" s="98"/>
      <c r="M165" s="87">
        <v>90526.7995852848</v>
      </c>
      <c r="N165" s="103">
        <v>148514.95865327131</v>
      </c>
      <c r="O165" s="106">
        <v>1601.6842702915849</v>
      </c>
      <c r="P165" s="40">
        <v>68656.05079470639</v>
      </c>
    </row>
    <row r="166" spans="1:16" s="31" customFormat="1" ht="15" customHeight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>
        <f t="shared" si="19"/>
        <v>880410.0373286328</v>
      </c>
      <c r="J166" s="109">
        <f t="shared" si="20"/>
        <v>6560.432468916787</v>
      </c>
      <c r="K166" s="85">
        <f t="shared" si="21"/>
        <v>193.5954637796161</v>
      </c>
      <c r="L166" s="98"/>
      <c r="M166" s="87">
        <v>-94159.91505231969</v>
      </c>
      <c r="N166" s="103">
        <v>0</v>
      </c>
      <c r="O166" s="106">
        <v>254</v>
      </c>
      <c r="P166" s="40">
        <v>25375.418340920216</v>
      </c>
    </row>
    <row r="167" spans="1:16" s="31" customFormat="1" ht="15" customHeight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>
        <f t="shared" si="19"/>
        <v>7267689.717337017</v>
      </c>
      <c r="J167" s="109">
        <f t="shared" si="20"/>
        <v>2760.231567541594</v>
      </c>
      <c r="K167" s="85">
        <f t="shared" si="21"/>
        <v>81.4532140966589</v>
      </c>
      <c r="L167" s="98"/>
      <c r="M167" s="87">
        <v>515348.20609640196</v>
      </c>
      <c r="N167" s="103">
        <v>0</v>
      </c>
      <c r="O167" s="106">
        <v>178819.92076442364</v>
      </c>
      <c r="P167" s="40">
        <v>282196.84805421956</v>
      </c>
    </row>
    <row r="168" spans="1:16" s="31" customFormat="1" ht="15" customHeight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>
        <f t="shared" si="19"/>
        <v>2414845.145438153</v>
      </c>
      <c r="J168" s="109">
        <f t="shared" si="20"/>
        <v>3350.2291140928864</v>
      </c>
      <c r="K168" s="85">
        <f t="shared" si="21"/>
        <v>98.86378103635526</v>
      </c>
      <c r="L168" s="98"/>
      <c r="M168" s="87">
        <v>445973.3420293098</v>
      </c>
      <c r="N168" s="103">
        <v>664812.2395252064</v>
      </c>
      <c r="O168" s="106">
        <v>4789.859121732134</v>
      </c>
      <c r="P168" s="40">
        <v>101170.25568974388</v>
      </c>
    </row>
    <row r="169" spans="1:16" s="31" customFormat="1" ht="15" customHeight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>
        <f t="shared" si="19"/>
        <v>582212.6421682772</v>
      </c>
      <c r="J169" s="109">
        <f t="shared" si="20"/>
        <v>3178.016605722037</v>
      </c>
      <c r="K169" s="85">
        <f t="shared" si="21"/>
        <v>93.78186599726784</v>
      </c>
      <c r="L169" s="98"/>
      <c r="M169" s="87">
        <v>184420.66292556305</v>
      </c>
      <c r="N169" s="103">
        <v>146191.8258608977</v>
      </c>
      <c r="O169" s="106">
        <v>1445.2676675307287</v>
      </c>
      <c r="P169" s="40">
        <v>456.6535563983198</v>
      </c>
    </row>
    <row r="170" spans="1:16" s="31" customFormat="1" ht="15" customHeight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>
        <f t="shared" si="19"/>
        <v>362771.57901587087</v>
      </c>
      <c r="J170" s="109">
        <f t="shared" si="20"/>
        <v>2636.4213591269686</v>
      </c>
      <c r="K170" s="85">
        <f t="shared" si="21"/>
        <v>77.79962954529807</v>
      </c>
      <c r="L170" s="98"/>
      <c r="M170" s="87">
        <v>34080.26184483217</v>
      </c>
      <c r="N170" s="103">
        <v>10.870308881330857</v>
      </c>
      <c r="O170" s="106">
        <v>483.3040050145091</v>
      </c>
      <c r="P170" s="40">
        <v>21613.827385347</v>
      </c>
    </row>
    <row r="171" spans="1:16" s="31" customFormat="1" ht="15" customHeight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>
        <f t="shared" si="19"/>
        <v>2605993.5474522077</v>
      </c>
      <c r="J171" s="109">
        <f t="shared" si="20"/>
        <v>6564.215484766266</v>
      </c>
      <c r="K171" s="85">
        <f t="shared" si="21"/>
        <v>193.70709890600992</v>
      </c>
      <c r="L171" s="98"/>
      <c r="M171" s="87">
        <v>-278974.22397636407</v>
      </c>
      <c r="N171" s="103">
        <v>0</v>
      </c>
      <c r="O171" s="106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 t="shared" si="19"/>
        <v>43327287.096832685</v>
      </c>
      <c r="J172" s="89">
        <f>I172/E172</f>
        <v>3408.8059460624904</v>
      </c>
      <c r="K172" s="84">
        <f>J172*100/$H$175</f>
        <v>100.59235746872095</v>
      </c>
      <c r="L172" s="98">
        <v>8</v>
      </c>
      <c r="M172" s="88">
        <f>SUM(M143:M171)</f>
        <v>2557101.7018508287</v>
      </c>
      <c r="N172" s="104">
        <f>SUM(N143:N171)</f>
        <v>3080832.266273079</v>
      </c>
      <c r="O172" s="108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O9:O10"/>
    <mergeCell ref="M8:O8"/>
    <mergeCell ref="P8:P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O8" sqref="O8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7"/>
  <sheetViews>
    <sheetView zoomScale="80" zoomScaleNormal="80" zoomScaleSheetLayoutView="65" zoomScalePageLayoutView="0" workbookViewId="0" topLeftCell="A1">
      <pane ySplit="10" topLeftCell="A11" activePane="bottomLeft" state="frozen"/>
      <selection pane="topLeft" activeCell="A1" sqref="A1"/>
      <selection pane="bottomLeft" activeCell="A46" sqref="A46"/>
    </sheetView>
  </sheetViews>
  <sheetFormatPr defaultColWidth="11.421875" defaultRowHeight="12.75"/>
  <cols>
    <col min="1" max="1" width="28.00390625" style="2" customWidth="1"/>
    <col min="2" max="2" width="18.8515625" style="2" hidden="1" customWidth="1"/>
    <col min="3" max="3" width="4.8515625" style="2" customWidth="1"/>
    <col min="4" max="4" width="20.7109375" style="2" customWidth="1"/>
    <col min="5" max="5" width="8.7109375" style="3" customWidth="1"/>
    <col min="6" max="6" width="8.7109375" style="2" customWidth="1"/>
    <col min="7" max="7" width="10.7109375" style="2" customWidth="1"/>
    <col min="8" max="9" width="12.7109375" style="2" customWidth="1"/>
    <col min="10" max="11" width="12.7109375" style="8" customWidth="1"/>
    <col min="12" max="12" width="12.7109375" style="91" customWidth="1"/>
    <col min="13" max="14" width="12.7109375" style="2" customWidth="1"/>
    <col min="15" max="15" width="12.7109375" style="3" customWidth="1"/>
    <col min="16" max="16" width="15.7109375" style="2" customWidth="1"/>
    <col min="17" max="16384" width="11.421875" style="2" customWidth="1"/>
  </cols>
  <sheetData>
    <row r="1" spans="1:13" ht="18.75">
      <c r="A1" s="1" t="s">
        <v>0</v>
      </c>
      <c r="B1" s="1"/>
      <c r="M1" s="4"/>
    </row>
    <row r="2" spans="1:13" ht="18.75" customHeight="1" hidden="1">
      <c r="A2" s="1" t="s">
        <v>1</v>
      </c>
      <c r="B2" s="1"/>
      <c r="M2" s="4"/>
    </row>
    <row r="3" spans="1:15" ht="12.75">
      <c r="A3" s="2" t="s">
        <v>2</v>
      </c>
      <c r="D3" s="3"/>
      <c r="E3" s="2"/>
      <c r="M3" s="3"/>
      <c r="N3" s="3"/>
      <c r="O3" s="6"/>
    </row>
    <row r="4" spans="1:16" ht="17.25" customHeight="1">
      <c r="A4" s="7" t="s">
        <v>3</v>
      </c>
      <c r="B4" s="3"/>
      <c r="C4" s="8"/>
      <c r="E4" s="2"/>
      <c r="F4" s="3"/>
      <c r="G4" s="3"/>
      <c r="N4" s="5"/>
      <c r="O4" s="2"/>
      <c r="P4" s="3"/>
    </row>
    <row r="5" spans="1:13" ht="9" customHeight="1">
      <c r="A5" s="1"/>
      <c r="B5" s="1"/>
      <c r="M5" s="4"/>
    </row>
    <row r="6" spans="1:15" s="10" customFormat="1" ht="16.5" customHeight="1">
      <c r="A6" s="9"/>
      <c r="B6" s="9"/>
      <c r="E6" s="11"/>
      <c r="J6" s="75"/>
      <c r="K6" s="75"/>
      <c r="L6" s="92"/>
      <c r="N6" s="4"/>
      <c r="O6" s="12"/>
    </row>
    <row r="7" spans="3:16" s="10" customFormat="1" ht="6" customHeight="1">
      <c r="C7" s="9"/>
      <c r="F7" s="11" t="s">
        <v>4</v>
      </c>
      <c r="J7" s="75"/>
      <c r="K7" s="75"/>
      <c r="L7" s="92"/>
      <c r="O7" s="4"/>
      <c r="P7" s="12"/>
    </row>
    <row r="8" spans="3:16" s="13" customFormat="1" ht="28.5" customHeight="1">
      <c r="C8" s="14"/>
      <c r="D8" s="14" t="s">
        <v>4</v>
      </c>
      <c r="E8" s="14"/>
      <c r="F8" s="15"/>
      <c r="G8" s="14"/>
      <c r="H8" s="14"/>
      <c r="I8" s="14"/>
      <c r="J8" s="14"/>
      <c r="K8" s="14"/>
      <c r="L8" s="93"/>
      <c r="M8" s="112" t="s">
        <v>5</v>
      </c>
      <c r="N8" s="113"/>
      <c r="O8" s="114"/>
      <c r="P8" s="115" t="s">
        <v>6</v>
      </c>
    </row>
    <row r="9" spans="1:16" s="16" customFormat="1" ht="15" customHeight="1">
      <c r="A9" s="117" t="s">
        <v>7</v>
      </c>
      <c r="B9" s="119" t="s">
        <v>7</v>
      </c>
      <c r="C9" s="117" t="s">
        <v>8</v>
      </c>
      <c r="D9" s="121" t="s">
        <v>9</v>
      </c>
      <c r="E9" s="115" t="s">
        <v>10</v>
      </c>
      <c r="F9" s="115" t="s">
        <v>11</v>
      </c>
      <c r="G9" s="115" t="s">
        <v>12</v>
      </c>
      <c r="H9" s="115" t="s">
        <v>202</v>
      </c>
      <c r="I9" s="115" t="s">
        <v>203</v>
      </c>
      <c r="J9" s="115" t="s">
        <v>200</v>
      </c>
      <c r="K9" s="115" t="s">
        <v>201</v>
      </c>
      <c r="L9" s="94"/>
      <c r="M9" s="125" t="s">
        <v>13</v>
      </c>
      <c r="N9" s="127" t="s">
        <v>14</v>
      </c>
      <c r="O9" s="110" t="s">
        <v>15</v>
      </c>
      <c r="P9" s="116"/>
    </row>
    <row r="10" spans="1:16" s="16" customFormat="1" ht="39.75" customHeight="1">
      <c r="A10" s="118"/>
      <c r="B10" s="120"/>
      <c r="C10" s="118"/>
      <c r="D10" s="122"/>
      <c r="E10" s="123"/>
      <c r="F10" s="123"/>
      <c r="G10" s="124"/>
      <c r="H10" s="116"/>
      <c r="I10" s="116"/>
      <c r="J10" s="116"/>
      <c r="K10" s="116"/>
      <c r="L10" s="95" t="s">
        <v>204</v>
      </c>
      <c r="M10" s="126"/>
      <c r="N10" s="128"/>
      <c r="O10" s="111"/>
      <c r="P10" s="116"/>
    </row>
    <row r="11" spans="1:16" s="24" customFormat="1" ht="13.5" customHeight="1">
      <c r="A11" s="17"/>
      <c r="B11" s="17"/>
      <c r="C11" s="17"/>
      <c r="D11" s="18"/>
      <c r="E11" s="19"/>
      <c r="F11" s="19"/>
      <c r="G11" s="19"/>
      <c r="H11" s="20"/>
      <c r="I11" s="20"/>
      <c r="J11" s="76"/>
      <c r="K11" s="81"/>
      <c r="L11" s="96"/>
      <c r="M11" s="17"/>
      <c r="N11" s="21"/>
      <c r="O11" s="23"/>
      <c r="P11" s="22"/>
    </row>
    <row r="12" spans="1:16" s="24" customFormat="1" ht="4.5" customHeight="1">
      <c r="A12" s="25"/>
      <c r="B12" s="25"/>
      <c r="C12" s="25"/>
      <c r="D12" s="26"/>
      <c r="E12" s="26"/>
      <c r="F12" s="26"/>
      <c r="G12" s="26"/>
      <c r="H12" s="27"/>
      <c r="I12" s="27"/>
      <c r="J12" s="77"/>
      <c r="K12" s="77"/>
      <c r="L12" s="97"/>
      <c r="M12" s="28"/>
      <c r="N12" s="29"/>
      <c r="O12" s="30"/>
      <c r="P12" s="28"/>
    </row>
    <row r="13" spans="1:16" s="31" customFormat="1" ht="15" customHeight="1" hidden="1">
      <c r="A13" s="32" t="s">
        <v>16</v>
      </c>
      <c r="B13" s="32" t="s">
        <v>17</v>
      </c>
      <c r="C13" s="32">
        <v>15</v>
      </c>
      <c r="D13" s="33" t="s">
        <v>17</v>
      </c>
      <c r="E13" s="35">
        <v>1883.8</v>
      </c>
      <c r="F13" s="36">
        <v>2</v>
      </c>
      <c r="G13" s="37">
        <v>143.1425684692987</v>
      </c>
      <c r="H13" s="38">
        <v>9137784.057142857</v>
      </c>
      <c r="I13" s="38">
        <f>H13+M13</f>
        <v>8655818.358554645</v>
      </c>
      <c r="J13" s="47">
        <f>I13/E13</f>
        <v>4594.871195750422</v>
      </c>
      <c r="K13" s="46">
        <f>J13*100/$H$175</f>
        <v>135.59261898717142</v>
      </c>
      <c r="L13" s="98"/>
      <c r="M13" s="40">
        <v>-481965.6985882123</v>
      </c>
      <c r="N13" s="39">
        <v>0</v>
      </c>
      <c r="O13" s="41">
        <v>5945.053210199835</v>
      </c>
      <c r="P13" s="40">
        <v>176169.6561432438</v>
      </c>
    </row>
    <row r="14" spans="1:16" s="14" customFormat="1" ht="21" customHeight="1">
      <c r="A14" s="42" t="s">
        <v>17</v>
      </c>
      <c r="B14" s="42" t="s">
        <v>17</v>
      </c>
      <c r="C14" s="42"/>
      <c r="D14" s="43"/>
      <c r="E14" s="44">
        <f>SUM(E13)</f>
        <v>1883.8</v>
      </c>
      <c r="F14" s="45"/>
      <c r="G14" s="84">
        <f>H14/E14*100/$H$175</f>
        <v>143.1425684692987</v>
      </c>
      <c r="H14" s="38">
        <f>SUM(H13)</f>
        <v>9137784.057142857</v>
      </c>
      <c r="I14" s="47">
        <f>H14+M14</f>
        <v>8655818.358554645</v>
      </c>
      <c r="J14" s="89">
        <f>I14/E14</f>
        <v>4594.871195750422</v>
      </c>
      <c r="K14" s="84">
        <f>J14*100/$H$175</f>
        <v>135.59261898717142</v>
      </c>
      <c r="L14" s="98">
        <v>2</v>
      </c>
      <c r="M14" s="86">
        <f>SUM(M13)</f>
        <v>-481965.6985882123</v>
      </c>
      <c r="N14" s="48">
        <f>SUM(N13)</f>
        <v>0</v>
      </c>
      <c r="O14" s="50">
        <f>SUM(O13)</f>
        <v>5945.053210199835</v>
      </c>
      <c r="P14" s="49">
        <f>SUM(P13)</f>
        <v>176169.6561432438</v>
      </c>
    </row>
    <row r="15" spans="1:16" s="31" customFormat="1" ht="21" customHeight="1" hidden="1">
      <c r="A15" s="32" t="s">
        <v>18</v>
      </c>
      <c r="B15" s="32" t="s">
        <v>19</v>
      </c>
      <c r="C15" s="32">
        <v>8</v>
      </c>
      <c r="D15" s="33" t="s">
        <v>20</v>
      </c>
      <c r="E15" s="35">
        <v>128.8</v>
      </c>
      <c r="F15" s="36">
        <v>4</v>
      </c>
      <c r="G15" s="85">
        <v>53.02074447001446</v>
      </c>
      <c r="H15" s="38">
        <v>231418.98095238095</v>
      </c>
      <c r="I15" s="47"/>
      <c r="J15" s="89"/>
      <c r="K15" s="83"/>
      <c r="L15" s="99"/>
      <c r="M15" s="87">
        <v>80275.71270924094</v>
      </c>
      <c r="N15" s="39">
        <v>69577.94348289532</v>
      </c>
      <c r="O15" s="41">
        <v>354.5980102601271</v>
      </c>
      <c r="P15" s="40">
        <v>15614.538567955218</v>
      </c>
    </row>
    <row r="16" spans="1:16" s="31" customFormat="1" ht="15" customHeight="1" hidden="1">
      <c r="A16" s="32"/>
      <c r="B16" s="32" t="s">
        <v>19</v>
      </c>
      <c r="C16" s="32">
        <v>16</v>
      </c>
      <c r="D16" s="33" t="s">
        <v>21</v>
      </c>
      <c r="E16" s="35">
        <v>78.6</v>
      </c>
      <c r="F16" s="36">
        <v>5</v>
      </c>
      <c r="G16" s="85">
        <v>24.42290844643617</v>
      </c>
      <c r="H16" s="38">
        <v>65051.485714285714</v>
      </c>
      <c r="I16" s="47"/>
      <c r="J16" s="89"/>
      <c r="K16" s="83"/>
      <c r="L16" s="99"/>
      <c r="M16" s="87">
        <v>121396.57840497643</v>
      </c>
      <c r="N16" s="39">
        <v>35399.525086906586</v>
      </c>
      <c r="O16" s="41">
        <v>633.6076113584627</v>
      </c>
      <c r="P16" s="40">
        <v>13232.825560042485</v>
      </c>
    </row>
    <row r="17" spans="1:16" s="31" customFormat="1" ht="15" customHeight="1" hidden="1">
      <c r="A17" s="32"/>
      <c r="B17" s="32" t="s">
        <v>19</v>
      </c>
      <c r="C17" s="32">
        <v>20</v>
      </c>
      <c r="D17" s="33" t="s">
        <v>22</v>
      </c>
      <c r="E17" s="35">
        <v>137.8</v>
      </c>
      <c r="F17" s="36">
        <v>4</v>
      </c>
      <c r="G17" s="85">
        <v>127.68833966774889</v>
      </c>
      <c r="H17" s="38">
        <v>596262.8476190476</v>
      </c>
      <c r="I17" s="47"/>
      <c r="J17" s="89"/>
      <c r="K17" s="83"/>
      <c r="L17" s="99"/>
      <c r="M17" s="87">
        <v>-22626.713232715243</v>
      </c>
      <c r="N17" s="39">
        <v>0</v>
      </c>
      <c r="O17" s="41">
        <v>218</v>
      </c>
      <c r="P17" s="40">
        <v>17925.05619014846</v>
      </c>
    </row>
    <row r="18" spans="1:16" s="31" customFormat="1" ht="15" customHeight="1" hidden="1">
      <c r="A18" s="32"/>
      <c r="B18" s="32" t="s">
        <v>19</v>
      </c>
      <c r="C18" s="32">
        <v>24</v>
      </c>
      <c r="D18" s="33" t="s">
        <v>23</v>
      </c>
      <c r="E18" s="35">
        <v>254.4</v>
      </c>
      <c r="F18" s="36">
        <v>3</v>
      </c>
      <c r="G18" s="85">
        <v>78.89800183172171</v>
      </c>
      <c r="H18" s="38">
        <v>680174.5904761904</v>
      </c>
      <c r="I18" s="47"/>
      <c r="J18" s="89"/>
      <c r="K18" s="83"/>
      <c r="L18" s="99"/>
      <c r="M18" s="87">
        <v>31990.44750487596</v>
      </c>
      <c r="N18" s="39">
        <v>0</v>
      </c>
      <c r="O18" s="41">
        <v>946.3490924991722</v>
      </c>
      <c r="P18" s="40">
        <v>37885.32937182794</v>
      </c>
    </row>
    <row r="19" spans="1:16" s="31" customFormat="1" ht="15" customHeight="1" hidden="1">
      <c r="A19" s="32"/>
      <c r="B19" s="32" t="s">
        <v>19</v>
      </c>
      <c r="C19" s="32">
        <v>29</v>
      </c>
      <c r="D19" s="33" t="s">
        <v>24</v>
      </c>
      <c r="E19" s="35">
        <v>57</v>
      </c>
      <c r="F19" s="36">
        <v>5</v>
      </c>
      <c r="G19" s="85">
        <v>48.43769883912864</v>
      </c>
      <c r="H19" s="38">
        <v>93561.17142857143</v>
      </c>
      <c r="I19" s="47"/>
      <c r="J19" s="89"/>
      <c r="K19" s="83"/>
      <c r="L19" s="99"/>
      <c r="M19" s="87">
        <v>42795.24177493274</v>
      </c>
      <c r="N19" s="39">
        <v>42334.28458966723</v>
      </c>
      <c r="O19" s="41">
        <v>214.905213384367</v>
      </c>
      <c r="P19" s="40">
        <v>6243.140907753389</v>
      </c>
    </row>
    <row r="20" spans="1:16" s="31" customFormat="1" ht="15" customHeight="1" hidden="1">
      <c r="A20" s="32"/>
      <c r="B20" s="32" t="s">
        <v>19</v>
      </c>
      <c r="C20" s="32">
        <v>125</v>
      </c>
      <c r="D20" s="33" t="s">
        <v>25</v>
      </c>
      <c r="E20" s="35">
        <v>191.4</v>
      </c>
      <c r="F20" s="36">
        <v>4</v>
      </c>
      <c r="G20" s="85">
        <v>69.0658016563639</v>
      </c>
      <c r="H20" s="38">
        <v>447963.14285714284</v>
      </c>
      <c r="I20" s="47"/>
      <c r="J20" s="89"/>
      <c r="K20" s="83"/>
      <c r="L20" s="99"/>
      <c r="M20" s="87">
        <v>51722.047812986624</v>
      </c>
      <c r="N20" s="39">
        <v>92303.40756971492</v>
      </c>
      <c r="O20" s="41">
        <v>294.04946862121267</v>
      </c>
      <c r="P20" s="40">
        <v>25752.087802186663</v>
      </c>
    </row>
    <row r="21" spans="1:16" s="31" customFormat="1" ht="15" customHeight="1" hidden="1">
      <c r="A21" s="32"/>
      <c r="B21" s="32" t="s">
        <v>19</v>
      </c>
      <c r="C21" s="32">
        <v>137</v>
      </c>
      <c r="D21" s="33" t="s">
        <v>26</v>
      </c>
      <c r="E21" s="35">
        <v>148</v>
      </c>
      <c r="F21" s="36">
        <v>4</v>
      </c>
      <c r="G21" s="85">
        <v>45.51368160947472</v>
      </c>
      <c r="H21" s="38">
        <v>228265.86666666667</v>
      </c>
      <c r="I21" s="47"/>
      <c r="J21" s="89"/>
      <c r="K21" s="83"/>
      <c r="L21" s="99"/>
      <c r="M21" s="87">
        <v>124077.40145135057</v>
      </c>
      <c r="N21" s="39">
        <v>54649.184697308105</v>
      </c>
      <c r="O21" s="41">
        <v>584.3102879055209</v>
      </c>
      <c r="P21" s="40">
        <v>21321.154125568755</v>
      </c>
    </row>
    <row r="22" spans="1:16" s="31" customFormat="1" ht="15" customHeight="1" hidden="1">
      <c r="A22" s="32"/>
      <c r="B22" s="32" t="s">
        <v>19</v>
      </c>
      <c r="C22" s="32">
        <v>157</v>
      </c>
      <c r="D22" s="33" t="s">
        <v>27</v>
      </c>
      <c r="E22" s="35">
        <v>58.6</v>
      </c>
      <c r="F22" s="36">
        <v>5</v>
      </c>
      <c r="G22" s="85">
        <v>46.62895311905497</v>
      </c>
      <c r="H22" s="38">
        <v>92595.64761904762</v>
      </c>
      <c r="I22" s="47"/>
      <c r="J22" s="89"/>
      <c r="K22" s="83"/>
      <c r="L22" s="99"/>
      <c r="M22" s="87">
        <v>47137.34373156039</v>
      </c>
      <c r="N22" s="39">
        <v>20835.25088833867</v>
      </c>
      <c r="O22" s="41">
        <v>185.11468135495966</v>
      </c>
      <c r="P22" s="40">
        <v>5707.477861496599</v>
      </c>
    </row>
    <row r="23" spans="1:16" s="14" customFormat="1" ht="21" customHeight="1">
      <c r="A23" s="42" t="s">
        <v>19</v>
      </c>
      <c r="B23" s="42" t="s">
        <v>19</v>
      </c>
      <c r="C23" s="42"/>
      <c r="D23" s="43"/>
      <c r="E23" s="44">
        <f>SUM(E15:E22)</f>
        <v>1054.6</v>
      </c>
      <c r="F23" s="45"/>
      <c r="G23" s="84">
        <f>H23/E23*100/$H$175</f>
        <v>68.1437911679033</v>
      </c>
      <c r="H23" s="38">
        <f>SUM(H15:H22)</f>
        <v>2435293.7333333334</v>
      </c>
      <c r="I23" s="47">
        <f>H23+M23</f>
        <v>2912061.7934905416</v>
      </c>
      <c r="J23" s="89">
        <f>I23/E23</f>
        <v>2761.295082012651</v>
      </c>
      <c r="K23" s="84">
        <f aca="true" t="shared" si="0" ref="K23:K54">J23*100/$H$175</f>
        <v>81.48459793884251</v>
      </c>
      <c r="L23" s="98">
        <v>13</v>
      </c>
      <c r="M23" s="86">
        <f>SUM(M15:M22)</f>
        <v>476768.06015720835</v>
      </c>
      <c r="N23" s="48">
        <f>SUM(N15:N22)</f>
        <v>315099.5963148308</v>
      </c>
      <c r="O23" s="50">
        <f>SUM(O15:O22)</f>
        <v>3430.9343653838223</v>
      </c>
      <c r="P23" s="49">
        <f>SUM(P15:P22)</f>
        <v>143681.6103869795</v>
      </c>
    </row>
    <row r="24" spans="1:16" s="31" customFormat="1" ht="21" customHeight="1" hidden="1">
      <c r="A24" s="32" t="s">
        <v>28</v>
      </c>
      <c r="B24" s="32" t="s">
        <v>29</v>
      </c>
      <c r="C24" s="32">
        <v>38</v>
      </c>
      <c r="D24" s="33" t="s">
        <v>29</v>
      </c>
      <c r="E24" s="35">
        <v>11673</v>
      </c>
      <c r="F24" s="36">
        <v>2</v>
      </c>
      <c r="G24" s="85">
        <v>112.11910722104733</v>
      </c>
      <c r="H24" s="38">
        <v>44350590.733333334</v>
      </c>
      <c r="I24" s="47"/>
      <c r="J24" s="89"/>
      <c r="K24" s="84">
        <f t="shared" si="0"/>
        <v>0</v>
      </c>
      <c r="L24" s="98"/>
      <c r="M24" s="87">
        <v>-838935.2725313379</v>
      </c>
      <c r="N24" s="39">
        <v>1748160.9423962953</v>
      </c>
      <c r="O24" s="41">
        <v>0</v>
      </c>
      <c r="P24" s="40">
        <v>510090.3674916824</v>
      </c>
    </row>
    <row r="25" spans="1:16" s="14" customFormat="1" ht="21" customHeight="1">
      <c r="A25" s="42" t="s">
        <v>207</v>
      </c>
      <c r="B25" s="42" t="s">
        <v>29</v>
      </c>
      <c r="C25" s="42"/>
      <c r="D25" s="43"/>
      <c r="E25" s="44">
        <f>SUM(E24)</f>
        <v>11673</v>
      </c>
      <c r="F25" s="45"/>
      <c r="G25" s="84">
        <f>H25/E25*100/$H$175</f>
        <v>112.11910722104733</v>
      </c>
      <c r="H25" s="38">
        <f>SUM(H24)</f>
        <v>44350590.733333334</v>
      </c>
      <c r="I25" s="47">
        <f>H25+M25</f>
        <v>43511655.460802</v>
      </c>
      <c r="J25" s="89">
        <f>I25/E25</f>
        <v>3727.5469425856245</v>
      </c>
      <c r="K25" s="84">
        <f t="shared" si="0"/>
        <v>109.99826345736406</v>
      </c>
      <c r="L25" s="98">
        <v>4</v>
      </c>
      <c r="M25" s="86">
        <f>SUM(M24)</f>
        <v>-838935.2725313379</v>
      </c>
      <c r="N25" s="48">
        <f>SUM(N24)</f>
        <v>1748160.9423962953</v>
      </c>
      <c r="O25" s="50">
        <f>SUM(O24)</f>
        <v>0</v>
      </c>
      <c r="P25" s="49">
        <f>SUM(P24)</f>
        <v>510090.3674916824</v>
      </c>
    </row>
    <row r="26" spans="1:16" s="31" customFormat="1" ht="21" customHeight="1" hidden="1">
      <c r="A26" s="32" t="s">
        <v>30</v>
      </c>
      <c r="B26" s="32" t="s">
        <v>31</v>
      </c>
      <c r="C26" s="32">
        <v>6</v>
      </c>
      <c r="D26" s="33" t="s">
        <v>32</v>
      </c>
      <c r="E26" s="35">
        <v>445.40000000000003</v>
      </c>
      <c r="F26" s="36">
        <v>2</v>
      </c>
      <c r="G26" s="85">
        <v>160.7849880679389</v>
      </c>
      <c r="H26" s="38">
        <v>2426794.504761905</v>
      </c>
      <c r="I26" s="47"/>
      <c r="J26" s="89"/>
      <c r="K26" s="84">
        <f t="shared" si="0"/>
        <v>0</v>
      </c>
      <c r="L26" s="98"/>
      <c r="M26" s="87">
        <v>-160554.28083104527</v>
      </c>
      <c r="N26" s="39">
        <v>0</v>
      </c>
      <c r="O26" s="41">
        <v>862</v>
      </c>
      <c r="P26" s="40">
        <v>75098.14310538808</v>
      </c>
    </row>
    <row r="27" spans="1:16" s="31" customFormat="1" ht="15" customHeight="1" hidden="1">
      <c r="A27" s="32"/>
      <c r="B27" s="32" t="s">
        <v>31</v>
      </c>
      <c r="C27" s="32">
        <v>54</v>
      </c>
      <c r="D27" s="33" t="s">
        <v>33</v>
      </c>
      <c r="E27" s="35">
        <v>509.8</v>
      </c>
      <c r="F27" s="36">
        <v>3</v>
      </c>
      <c r="G27" s="85">
        <v>100.0667497902067</v>
      </c>
      <c r="H27" s="38">
        <v>1728729</v>
      </c>
      <c r="I27" s="47"/>
      <c r="J27" s="89"/>
      <c r="K27" s="84">
        <f t="shared" si="0"/>
        <v>0</v>
      </c>
      <c r="L27" s="98"/>
      <c r="M27" s="87">
        <v>-201.80181933888878</v>
      </c>
      <c r="N27" s="39">
        <v>26354.32167228649</v>
      </c>
      <c r="O27" s="41">
        <v>1329.3051104335093</v>
      </c>
      <c r="P27" s="40">
        <v>59457.7078431778</v>
      </c>
    </row>
    <row r="28" spans="1:16" s="31" customFormat="1" ht="15" customHeight="1" hidden="1">
      <c r="A28" s="32"/>
      <c r="B28" s="32" t="s">
        <v>31</v>
      </c>
      <c r="C28" s="32">
        <v>60</v>
      </c>
      <c r="D28" s="33" t="s">
        <v>34</v>
      </c>
      <c r="E28" s="35">
        <v>167.79999999999998</v>
      </c>
      <c r="F28" s="36">
        <v>3</v>
      </c>
      <c r="G28" s="85">
        <v>106.18747963644613</v>
      </c>
      <c r="H28" s="38">
        <v>603813.1428571428</v>
      </c>
      <c r="I28" s="47"/>
      <c r="J28" s="89"/>
      <c r="K28" s="84">
        <f t="shared" si="0"/>
        <v>0</v>
      </c>
      <c r="L28" s="98"/>
      <c r="M28" s="87">
        <v>-6157.169086475226</v>
      </c>
      <c r="N28" s="39">
        <v>36392.311736257165</v>
      </c>
      <c r="O28" s="41">
        <v>394.964446652972</v>
      </c>
      <c r="P28" s="40">
        <v>24506.18626335563</v>
      </c>
    </row>
    <row r="29" spans="1:16" s="31" customFormat="1" ht="15" customHeight="1" hidden="1">
      <c r="A29" s="32"/>
      <c r="B29" s="32" t="s">
        <v>31</v>
      </c>
      <c r="C29" s="32">
        <v>74</v>
      </c>
      <c r="D29" s="33" t="s">
        <v>35</v>
      </c>
      <c r="E29" s="35">
        <v>214.6</v>
      </c>
      <c r="F29" s="36">
        <v>3</v>
      </c>
      <c r="G29" s="85">
        <v>141.4377893854824</v>
      </c>
      <c r="H29" s="38">
        <v>1028566.7238095237</v>
      </c>
      <c r="I29" s="47"/>
      <c r="J29" s="89"/>
      <c r="K29" s="84">
        <f t="shared" si="0"/>
        <v>0</v>
      </c>
      <c r="L29" s="98"/>
      <c r="M29" s="87">
        <v>-52735.32628500741</v>
      </c>
      <c r="N29" s="39">
        <v>24288.79200063311</v>
      </c>
      <c r="O29" s="41">
        <v>418</v>
      </c>
      <c r="P29" s="40">
        <v>32245.535380980353</v>
      </c>
    </row>
    <row r="30" spans="1:16" s="31" customFormat="1" ht="15" customHeight="1" hidden="1">
      <c r="A30" s="32"/>
      <c r="B30" s="32" t="s">
        <v>31</v>
      </c>
      <c r="C30" s="32">
        <v>143</v>
      </c>
      <c r="D30" s="33" t="s">
        <v>36</v>
      </c>
      <c r="E30" s="35">
        <v>1070.8000000000002</v>
      </c>
      <c r="F30" s="36">
        <v>1</v>
      </c>
      <c r="G30" s="85">
        <v>126.84976001622186</v>
      </c>
      <c r="H30" s="38">
        <v>4602939.904761905</v>
      </c>
      <c r="I30" s="47"/>
      <c r="J30" s="89"/>
      <c r="K30" s="84">
        <f t="shared" si="0"/>
        <v>0</v>
      </c>
      <c r="L30" s="98"/>
      <c r="M30" s="87">
        <v>-170499.89345131686</v>
      </c>
      <c r="N30" s="39">
        <v>0</v>
      </c>
      <c r="O30" s="41">
        <v>1618</v>
      </c>
      <c r="P30" s="40">
        <v>99898.25342274833</v>
      </c>
    </row>
    <row r="31" spans="1:16" s="31" customFormat="1" ht="15" customHeight="1" hidden="1">
      <c r="A31" s="32"/>
      <c r="B31" s="32" t="s">
        <v>31</v>
      </c>
      <c r="C31" s="32">
        <v>155</v>
      </c>
      <c r="D31" s="33" t="s">
        <v>37</v>
      </c>
      <c r="E31" s="35">
        <v>2298</v>
      </c>
      <c r="F31" s="36">
        <v>3</v>
      </c>
      <c r="G31" s="85">
        <v>104.77707445336384</v>
      </c>
      <c r="H31" s="38">
        <v>8159312.838095238</v>
      </c>
      <c r="I31" s="47"/>
      <c r="J31" s="89"/>
      <c r="K31" s="84">
        <f t="shared" si="0"/>
        <v>0</v>
      </c>
      <c r="L31" s="98"/>
      <c r="M31" s="87">
        <v>-65100.95739801378</v>
      </c>
      <c r="N31" s="39">
        <v>0</v>
      </c>
      <c r="O31" s="41">
        <v>0</v>
      </c>
      <c r="P31" s="40">
        <v>234033.82044492904</v>
      </c>
    </row>
    <row r="32" spans="1:16" s="31" customFormat="1" ht="15" customHeight="1" hidden="1">
      <c r="A32" s="32"/>
      <c r="B32" s="32" t="s">
        <v>31</v>
      </c>
      <c r="C32" s="32">
        <v>158</v>
      </c>
      <c r="D32" s="33" t="s">
        <v>38</v>
      </c>
      <c r="E32" s="35">
        <v>914.2</v>
      </c>
      <c r="F32" s="36">
        <v>4</v>
      </c>
      <c r="G32" s="85">
        <v>81.9668154283166</v>
      </c>
      <c r="H32" s="38">
        <v>2539314.9619047623</v>
      </c>
      <c r="I32" s="47"/>
      <c r="J32" s="89"/>
      <c r="K32" s="84">
        <f t="shared" si="0"/>
        <v>0</v>
      </c>
      <c r="L32" s="98"/>
      <c r="M32" s="87">
        <v>83954.1403161657</v>
      </c>
      <c r="N32" s="39">
        <v>255775.49313366855</v>
      </c>
      <c r="O32" s="41">
        <v>3366.288607536853</v>
      </c>
      <c r="P32" s="40">
        <v>156052.26625360883</v>
      </c>
    </row>
    <row r="33" spans="1:16" s="31" customFormat="1" ht="15" customHeight="1" hidden="1">
      <c r="A33" s="32"/>
      <c r="B33" s="32" t="s">
        <v>31</v>
      </c>
      <c r="C33" s="32">
        <v>175</v>
      </c>
      <c r="D33" s="33" t="s">
        <v>39</v>
      </c>
      <c r="E33" s="35">
        <v>207</v>
      </c>
      <c r="F33" s="36">
        <v>3</v>
      </c>
      <c r="G33" s="85">
        <v>146.04263383539643</v>
      </c>
      <c r="H33" s="38">
        <v>1024441.8095238096</v>
      </c>
      <c r="I33" s="47"/>
      <c r="J33" s="89"/>
      <c r="K33" s="84">
        <f t="shared" si="0"/>
        <v>0</v>
      </c>
      <c r="L33" s="98"/>
      <c r="M33" s="87">
        <v>-56520.48055761048</v>
      </c>
      <c r="N33" s="39">
        <v>35078.36591341955</v>
      </c>
      <c r="O33" s="41">
        <v>414</v>
      </c>
      <c r="P33" s="40">
        <v>47062.35321034948</v>
      </c>
    </row>
    <row r="34" spans="1:16" s="31" customFormat="1" ht="15" customHeight="1" hidden="1">
      <c r="A34" s="32"/>
      <c r="B34" s="32" t="s">
        <v>31</v>
      </c>
      <c r="C34" s="32">
        <v>177</v>
      </c>
      <c r="D34" s="33" t="s">
        <v>40</v>
      </c>
      <c r="E34" s="35">
        <v>413</v>
      </c>
      <c r="F34" s="36">
        <v>2</v>
      </c>
      <c r="G34" s="85">
        <v>105.79446090883228</v>
      </c>
      <c r="H34" s="38">
        <v>1480642.7142857143</v>
      </c>
      <c r="I34" s="47"/>
      <c r="J34" s="89"/>
      <c r="K34" s="84">
        <f t="shared" si="0"/>
        <v>0</v>
      </c>
      <c r="L34" s="98"/>
      <c r="M34" s="87">
        <v>-14191.830975651163</v>
      </c>
      <c r="N34" s="39">
        <v>73376.70337706883</v>
      </c>
      <c r="O34" s="41">
        <v>662</v>
      </c>
      <c r="P34" s="40">
        <v>-55338.46822913836</v>
      </c>
    </row>
    <row r="35" spans="1:16" s="31" customFormat="1" ht="15" customHeight="1" hidden="1">
      <c r="A35" s="32"/>
      <c r="B35" s="32" t="s">
        <v>31</v>
      </c>
      <c r="C35" s="32">
        <v>191</v>
      </c>
      <c r="D35" s="33" t="s">
        <v>41</v>
      </c>
      <c r="E35" s="35">
        <v>965.8</v>
      </c>
      <c r="F35" s="36">
        <v>4</v>
      </c>
      <c r="G35" s="85">
        <v>111.84742699426495</v>
      </c>
      <c r="H35" s="38">
        <v>3660584.9619047623</v>
      </c>
      <c r="I35" s="47"/>
      <c r="J35" s="89"/>
      <c r="K35" s="84">
        <f t="shared" si="0"/>
        <v>0</v>
      </c>
      <c r="L35" s="98"/>
      <c r="M35" s="87">
        <v>-67855.73879649055</v>
      </c>
      <c r="N35" s="39">
        <v>550582.6560434697</v>
      </c>
      <c r="O35" s="41">
        <v>2209.38260655214</v>
      </c>
      <c r="P35" s="40">
        <v>198002.28320800577</v>
      </c>
    </row>
    <row r="36" spans="1:16" s="14" customFormat="1" ht="15" customHeight="1" hidden="1">
      <c r="A36" s="32"/>
      <c r="B36" s="32" t="s">
        <v>31</v>
      </c>
      <c r="C36" s="32">
        <v>210</v>
      </c>
      <c r="D36" s="33" t="s">
        <v>42</v>
      </c>
      <c r="E36" s="35">
        <v>1100</v>
      </c>
      <c r="F36" s="36">
        <v>2</v>
      </c>
      <c r="G36" s="85">
        <v>133.03205006656214</v>
      </c>
      <c r="H36" s="38">
        <v>4958910.4</v>
      </c>
      <c r="I36" s="47"/>
      <c r="J36" s="89"/>
      <c r="K36" s="84">
        <f t="shared" si="0"/>
        <v>0</v>
      </c>
      <c r="L36" s="98"/>
      <c r="M36" s="87">
        <v>-215478.30686008788</v>
      </c>
      <c r="N36" s="39">
        <v>0</v>
      </c>
      <c r="O36" s="41">
        <v>4123.30298311464</v>
      </c>
      <c r="P36" s="40">
        <v>120410.95665421456</v>
      </c>
    </row>
    <row r="37" spans="1:16" s="31" customFormat="1" ht="21" customHeight="1">
      <c r="A37" s="42" t="s">
        <v>31</v>
      </c>
      <c r="B37" s="42" t="s">
        <v>31</v>
      </c>
      <c r="C37" s="42"/>
      <c r="D37" s="43"/>
      <c r="E37" s="44">
        <f>SUM(E26:E36)</f>
        <v>8306.4</v>
      </c>
      <c r="F37" s="45"/>
      <c r="G37" s="84">
        <f>H37/E37*100/$H$175</f>
        <v>114.44457428259528</v>
      </c>
      <c r="H37" s="38">
        <f>SUM(H26:H36)</f>
        <v>32214050.961904764</v>
      </c>
      <c r="I37" s="47">
        <f>H37+M37</f>
        <v>31488709.316159893</v>
      </c>
      <c r="J37" s="89">
        <f>I37/E37</f>
        <v>3790.8972980063436</v>
      </c>
      <c r="K37" s="84">
        <f t="shared" si="0"/>
        <v>111.86770445784472</v>
      </c>
      <c r="L37" s="98">
        <v>3</v>
      </c>
      <c r="M37" s="86">
        <f>SUM(M26:M36)</f>
        <v>-725341.6457448718</v>
      </c>
      <c r="N37" s="48">
        <f>SUM(N26:N36)</f>
        <v>1001848.6438768033</v>
      </c>
      <c r="O37" s="50">
        <f>SUM(O26:O36)</f>
        <v>15397.243754290115</v>
      </c>
      <c r="P37" s="49">
        <f>SUM(P26:P36)</f>
        <v>991429.0375576194</v>
      </c>
    </row>
    <row r="38" spans="1:16" s="31" customFormat="1" ht="21" customHeight="1" hidden="1">
      <c r="A38" s="32" t="s">
        <v>43</v>
      </c>
      <c r="B38" s="32" t="s">
        <v>44</v>
      </c>
      <c r="C38" s="32">
        <v>50</v>
      </c>
      <c r="D38" s="33" t="s">
        <v>45</v>
      </c>
      <c r="E38" s="35">
        <v>592</v>
      </c>
      <c r="F38" s="36">
        <v>2</v>
      </c>
      <c r="G38" s="85">
        <v>83.22461541437904</v>
      </c>
      <c r="H38" s="38">
        <v>1669593.6952380952</v>
      </c>
      <c r="I38" s="47"/>
      <c r="J38" s="89"/>
      <c r="K38" s="84">
        <f t="shared" si="0"/>
        <v>0</v>
      </c>
      <c r="L38" s="98"/>
      <c r="M38" s="87">
        <v>47046.00213095934</v>
      </c>
      <c r="N38" s="39">
        <v>118566.83191463313</v>
      </c>
      <c r="O38" s="41">
        <v>2570.202482542849</v>
      </c>
      <c r="P38" s="40">
        <v>13275.613414375755</v>
      </c>
    </row>
    <row r="39" spans="1:16" s="31" customFormat="1" ht="15" customHeight="1" hidden="1">
      <c r="A39" s="32"/>
      <c r="B39" s="32" t="s">
        <v>44</v>
      </c>
      <c r="C39" s="32">
        <v>63</v>
      </c>
      <c r="D39" s="33" t="s">
        <v>46</v>
      </c>
      <c r="E39" s="35">
        <v>7971</v>
      </c>
      <c r="F39" s="36">
        <v>3</v>
      </c>
      <c r="G39" s="85">
        <v>62.085436298491274</v>
      </c>
      <c r="H39" s="38">
        <v>16770261.666666666</v>
      </c>
      <c r="I39" s="47"/>
      <c r="J39" s="89"/>
      <c r="K39" s="84">
        <f t="shared" si="0"/>
        <v>0</v>
      </c>
      <c r="L39" s="98"/>
      <c r="M39" s="87">
        <v>3235794.861342795</v>
      </c>
      <c r="N39" s="39">
        <v>0</v>
      </c>
      <c r="O39" s="41">
        <v>354905.53178889153</v>
      </c>
      <c r="P39" s="40">
        <v>516806.27197688137</v>
      </c>
    </row>
    <row r="40" spans="1:16" s="31" customFormat="1" ht="15" customHeight="1" hidden="1">
      <c r="A40" s="32"/>
      <c r="B40" s="32" t="s">
        <v>44</v>
      </c>
      <c r="C40" s="32">
        <v>67</v>
      </c>
      <c r="D40" s="33" t="s">
        <v>47</v>
      </c>
      <c r="E40" s="35">
        <v>792</v>
      </c>
      <c r="F40" s="36">
        <v>2</v>
      </c>
      <c r="G40" s="85">
        <v>95.38418073940913</v>
      </c>
      <c r="H40" s="38">
        <v>2559993.2952380953</v>
      </c>
      <c r="I40" s="47"/>
      <c r="J40" s="89"/>
      <c r="K40" s="84">
        <f t="shared" si="0"/>
        <v>0</v>
      </c>
      <c r="L40" s="98"/>
      <c r="M40" s="87">
        <v>4765.174597947733</v>
      </c>
      <c r="N40" s="39">
        <v>0</v>
      </c>
      <c r="O40" s="41">
        <v>2425.587392711519</v>
      </c>
      <c r="P40" s="40">
        <v>78162.81842134471</v>
      </c>
    </row>
    <row r="41" spans="1:16" s="31" customFormat="1" ht="15" customHeight="1" hidden="1">
      <c r="A41" s="32"/>
      <c r="B41" s="32" t="s">
        <v>44</v>
      </c>
      <c r="C41" s="32">
        <v>84</v>
      </c>
      <c r="D41" s="33" t="s">
        <v>48</v>
      </c>
      <c r="E41" s="35">
        <v>2506</v>
      </c>
      <c r="F41" s="36">
        <v>1</v>
      </c>
      <c r="G41" s="85">
        <v>118.3200453366469</v>
      </c>
      <c r="H41" s="38">
        <v>10047931.98095238</v>
      </c>
      <c r="I41" s="47"/>
      <c r="J41" s="89"/>
      <c r="K41" s="84">
        <f t="shared" si="0"/>
        <v>0</v>
      </c>
      <c r="L41" s="98"/>
      <c r="M41" s="87">
        <v>-272259.4430951938</v>
      </c>
      <c r="N41" s="39">
        <v>0</v>
      </c>
      <c r="O41" s="41">
        <v>0</v>
      </c>
      <c r="P41" s="40">
        <v>37028.578107124966</v>
      </c>
    </row>
    <row r="42" spans="1:16" s="31" customFormat="1" ht="15" customHeight="1" hidden="1">
      <c r="A42" s="32"/>
      <c r="B42" s="32" t="s">
        <v>44</v>
      </c>
      <c r="C42" s="32">
        <v>86</v>
      </c>
      <c r="D42" s="33" t="s">
        <v>49</v>
      </c>
      <c r="E42" s="35">
        <v>2157</v>
      </c>
      <c r="F42" s="36">
        <v>2</v>
      </c>
      <c r="G42" s="85">
        <v>93.63023259505795</v>
      </c>
      <c r="H42" s="38">
        <v>6843898.180952381</v>
      </c>
      <c r="I42" s="47"/>
      <c r="J42" s="89"/>
      <c r="K42" s="84">
        <f t="shared" si="0"/>
        <v>0</v>
      </c>
      <c r="L42" s="98"/>
      <c r="M42" s="87">
        <v>24714.58599391648</v>
      </c>
      <c r="N42" s="39">
        <v>0</v>
      </c>
      <c r="O42" s="51">
        <v>0</v>
      </c>
      <c r="P42" s="40">
        <v>-51516.53740362229</v>
      </c>
    </row>
    <row r="43" spans="1:16" s="31" customFormat="1" ht="15" customHeight="1" hidden="1">
      <c r="A43" s="32"/>
      <c r="B43" s="32" t="s">
        <v>44</v>
      </c>
      <c r="C43" s="32">
        <v>185</v>
      </c>
      <c r="D43" s="33" t="s">
        <v>50</v>
      </c>
      <c r="E43" s="35">
        <v>3046</v>
      </c>
      <c r="F43" s="36">
        <v>3</v>
      </c>
      <c r="G43" s="85">
        <v>68.64788770575532</v>
      </c>
      <c r="H43" s="38">
        <v>7085889.40952381</v>
      </c>
      <c r="I43" s="47"/>
      <c r="J43" s="89"/>
      <c r="K43" s="84">
        <f t="shared" si="0"/>
        <v>0</v>
      </c>
      <c r="L43" s="98"/>
      <c r="M43" s="87">
        <v>845511.5748149741</v>
      </c>
      <c r="N43" s="39">
        <v>0</v>
      </c>
      <c r="O43" s="41">
        <v>0</v>
      </c>
      <c r="P43" s="40">
        <v>89244.37873077921</v>
      </c>
    </row>
    <row r="44" spans="1:16" s="31" customFormat="1" ht="15" customHeight="1" hidden="1">
      <c r="A44" s="32"/>
      <c r="B44" s="32" t="s">
        <v>44</v>
      </c>
      <c r="C44" s="32">
        <v>194</v>
      </c>
      <c r="D44" s="33" t="s">
        <v>51</v>
      </c>
      <c r="E44" s="35">
        <v>2288</v>
      </c>
      <c r="F44" s="36">
        <v>3</v>
      </c>
      <c r="G44" s="85">
        <v>69.91702241439415</v>
      </c>
      <c r="H44" s="38">
        <v>5420960.428571428</v>
      </c>
      <c r="I44" s="47"/>
      <c r="J44" s="89"/>
      <c r="K44" s="84">
        <f t="shared" si="0"/>
        <v>0</v>
      </c>
      <c r="L44" s="98"/>
      <c r="M44" s="87">
        <v>584727.7522236619</v>
      </c>
      <c r="N44" s="39">
        <v>826434.4336717555</v>
      </c>
      <c r="O44" s="41">
        <v>0</v>
      </c>
      <c r="P44" s="40">
        <v>129051.133705319</v>
      </c>
    </row>
    <row r="45" spans="1:16" s="31" customFormat="1" ht="15" customHeight="1" hidden="1">
      <c r="A45" s="32"/>
      <c r="B45" s="32" t="s">
        <v>44</v>
      </c>
      <c r="C45" s="32">
        <v>212</v>
      </c>
      <c r="D45" s="33" t="s">
        <v>52</v>
      </c>
      <c r="E45" s="35">
        <v>3169</v>
      </c>
      <c r="F45" s="36">
        <v>2</v>
      </c>
      <c r="G45" s="85">
        <v>74.09497000156102</v>
      </c>
      <c r="H45" s="38">
        <v>7956979.847619047</v>
      </c>
      <c r="I45" s="47"/>
      <c r="J45" s="89"/>
      <c r="K45" s="84">
        <f t="shared" si="0"/>
        <v>0</v>
      </c>
      <c r="L45" s="98"/>
      <c r="M45" s="87">
        <v>600546.2848412957</v>
      </c>
      <c r="N45" s="39">
        <v>0</v>
      </c>
      <c r="O45" s="41">
        <v>9358.92092961555</v>
      </c>
      <c r="P45" s="40">
        <v>278861.24649763014</v>
      </c>
    </row>
    <row r="46" spans="1:16" s="14" customFormat="1" ht="21" customHeight="1">
      <c r="A46" s="42" t="s">
        <v>221</v>
      </c>
      <c r="B46" s="42" t="s">
        <v>44</v>
      </c>
      <c r="C46" s="42"/>
      <c r="D46" s="43"/>
      <c r="E46" s="52">
        <f>SUM(E38:E45)</f>
        <v>22521</v>
      </c>
      <c r="F46" s="45"/>
      <c r="G46" s="84">
        <f>H46/E46*100/$H$175</f>
        <v>76.46397916159081</v>
      </c>
      <c r="H46" s="38">
        <f>SUM(H38:H45)</f>
        <v>58355508.5047619</v>
      </c>
      <c r="I46" s="47">
        <f>H46+M46</f>
        <v>63426355.29761225</v>
      </c>
      <c r="J46" s="89">
        <f>I46/E46</f>
        <v>2816.3205584837374</v>
      </c>
      <c r="K46" s="84">
        <f t="shared" si="0"/>
        <v>83.10837543942445</v>
      </c>
      <c r="L46" s="98">
        <v>11</v>
      </c>
      <c r="M46" s="86">
        <f>SUM(M38:M45)</f>
        <v>5070846.792850357</v>
      </c>
      <c r="N46" s="48">
        <f>SUM(N38:N45)</f>
        <v>945001.2655863886</v>
      </c>
      <c r="O46" s="50">
        <f>SUM(O38:O45)</f>
        <v>369260.2425937615</v>
      </c>
      <c r="P46" s="49">
        <f>SUM(P38:P45)</f>
        <v>1090913.503449833</v>
      </c>
    </row>
    <row r="47" spans="1:16" s="31" customFormat="1" ht="21" customHeight="1" hidden="1">
      <c r="A47" s="32" t="s">
        <v>53</v>
      </c>
      <c r="B47" s="32" t="s">
        <v>54</v>
      </c>
      <c r="C47" s="32">
        <v>22</v>
      </c>
      <c r="D47" s="33" t="s">
        <v>55</v>
      </c>
      <c r="E47" s="35">
        <v>487</v>
      </c>
      <c r="F47" s="36">
        <v>2</v>
      </c>
      <c r="G47" s="85">
        <v>91.69959970320872</v>
      </c>
      <c r="H47" s="38">
        <v>1513330.1809523809</v>
      </c>
      <c r="I47" s="47"/>
      <c r="J47" s="89"/>
      <c r="K47" s="84">
        <f t="shared" si="0"/>
        <v>0</v>
      </c>
      <c r="L47" s="98"/>
      <c r="M47" s="87">
        <v>9475.084289165854</v>
      </c>
      <c r="N47" s="39">
        <v>0</v>
      </c>
      <c r="O47" s="41">
        <v>1873.8899085091111</v>
      </c>
      <c r="P47" s="40">
        <v>69277.11060465623</v>
      </c>
    </row>
    <row r="48" spans="1:16" s="31" customFormat="1" ht="15" customHeight="1" hidden="1">
      <c r="A48" s="32"/>
      <c r="B48" s="32" t="s">
        <v>54</v>
      </c>
      <c r="C48" s="32">
        <v>58</v>
      </c>
      <c r="D48" s="33" t="s">
        <v>56</v>
      </c>
      <c r="E48" s="34">
        <v>880</v>
      </c>
      <c r="F48" s="36">
        <v>2</v>
      </c>
      <c r="G48" s="85">
        <v>89.95299910581004</v>
      </c>
      <c r="H48" s="38">
        <v>2682474.561904762</v>
      </c>
      <c r="I48" s="47"/>
      <c r="J48" s="89"/>
      <c r="K48" s="84">
        <f t="shared" si="0"/>
        <v>0</v>
      </c>
      <c r="L48" s="98"/>
      <c r="M48" s="87">
        <v>25084.855309157763</v>
      </c>
      <c r="N48" s="39">
        <v>0</v>
      </c>
      <c r="O48" s="41">
        <v>3312.1404468014125</v>
      </c>
      <c r="P48" s="40">
        <v>111734.50684673092</v>
      </c>
    </row>
    <row r="49" spans="1:16" s="31" customFormat="1" ht="15" customHeight="1" hidden="1">
      <c r="A49" s="32"/>
      <c r="B49" s="32" t="s">
        <v>54</v>
      </c>
      <c r="C49" s="32">
        <v>75</v>
      </c>
      <c r="D49" s="33" t="s">
        <v>57</v>
      </c>
      <c r="E49" s="35">
        <v>130.2</v>
      </c>
      <c r="F49" s="36">
        <v>5</v>
      </c>
      <c r="G49" s="85">
        <v>55.55393532660683</v>
      </c>
      <c r="H49" s="38">
        <v>245111.17142857143</v>
      </c>
      <c r="I49" s="47"/>
      <c r="J49" s="89"/>
      <c r="K49" s="84">
        <f t="shared" si="0"/>
        <v>0</v>
      </c>
      <c r="L49" s="98"/>
      <c r="M49" s="87">
        <v>72632.94579721679</v>
      </c>
      <c r="N49" s="39">
        <v>39163.7811906542</v>
      </c>
      <c r="O49" s="41">
        <v>639.5521122615361</v>
      </c>
      <c r="P49" s="40">
        <v>20717.230626726374</v>
      </c>
    </row>
    <row r="50" spans="1:16" s="31" customFormat="1" ht="15" customHeight="1" hidden="1">
      <c r="A50" s="32"/>
      <c r="B50" s="32" t="s">
        <v>54</v>
      </c>
      <c r="C50" s="32">
        <v>77</v>
      </c>
      <c r="D50" s="33" t="s">
        <v>58</v>
      </c>
      <c r="E50" s="35">
        <v>692</v>
      </c>
      <c r="F50" s="36">
        <v>3</v>
      </c>
      <c r="G50" s="85">
        <v>66.56660829423367</v>
      </c>
      <c r="H50" s="38">
        <v>1560988.9047619049</v>
      </c>
      <c r="I50" s="47"/>
      <c r="J50" s="89"/>
      <c r="K50" s="84">
        <f t="shared" si="0"/>
        <v>0</v>
      </c>
      <c r="L50" s="98"/>
      <c r="M50" s="87">
        <v>218435.395827823</v>
      </c>
      <c r="N50" s="39">
        <v>174935.43301746808</v>
      </c>
      <c r="O50" s="41">
        <v>3594.842098233965</v>
      </c>
      <c r="P50" s="40">
        <v>88866.21341025873</v>
      </c>
    </row>
    <row r="51" spans="1:16" s="31" customFormat="1" ht="15" customHeight="1" hidden="1">
      <c r="A51" s="32"/>
      <c r="B51" s="32" t="s">
        <v>54</v>
      </c>
      <c r="C51" s="32">
        <v>94</v>
      </c>
      <c r="D51" s="33" t="s">
        <v>59</v>
      </c>
      <c r="E51" s="35">
        <v>1476</v>
      </c>
      <c r="F51" s="36">
        <v>3</v>
      </c>
      <c r="G51" s="85">
        <v>82.3049117114013</v>
      </c>
      <c r="H51" s="38">
        <v>4116701.742857143</v>
      </c>
      <c r="I51" s="47"/>
      <c r="J51" s="89"/>
      <c r="K51" s="84">
        <f t="shared" si="0"/>
        <v>0</v>
      </c>
      <c r="L51" s="98"/>
      <c r="M51" s="87">
        <v>130511.22666219115</v>
      </c>
      <c r="N51" s="39">
        <v>72337.2771999216</v>
      </c>
      <c r="O51" s="41">
        <v>4588.111683029381</v>
      </c>
      <c r="P51" s="40">
        <v>141544.5349103341</v>
      </c>
    </row>
    <row r="52" spans="1:16" s="31" customFormat="1" ht="15" customHeight="1" hidden="1">
      <c r="A52" s="32"/>
      <c r="B52" s="32" t="s">
        <v>54</v>
      </c>
      <c r="C52" s="32">
        <v>127</v>
      </c>
      <c r="D52" s="33" t="s">
        <v>60</v>
      </c>
      <c r="E52" s="35">
        <v>2338</v>
      </c>
      <c r="F52" s="36">
        <v>3</v>
      </c>
      <c r="G52" s="85">
        <v>59.623363227018636</v>
      </c>
      <c r="H52" s="38">
        <v>4723873.6095238095</v>
      </c>
      <c r="I52" s="47"/>
      <c r="J52" s="89"/>
      <c r="K52" s="84">
        <f t="shared" si="0"/>
        <v>0</v>
      </c>
      <c r="L52" s="98"/>
      <c r="M52" s="87">
        <v>1076368.1418542939</v>
      </c>
      <c r="N52" s="39">
        <v>0</v>
      </c>
      <c r="O52" s="41">
        <v>0</v>
      </c>
      <c r="P52" s="40">
        <v>215785.38878055784</v>
      </c>
    </row>
    <row r="53" spans="1:16" s="31" customFormat="1" ht="15" customHeight="1" hidden="1">
      <c r="A53" s="32"/>
      <c r="B53" s="32" t="s">
        <v>54</v>
      </c>
      <c r="C53" s="32">
        <v>130</v>
      </c>
      <c r="D53" s="33" t="s">
        <v>61</v>
      </c>
      <c r="E53" s="35">
        <v>738.4</v>
      </c>
      <c r="F53" s="36">
        <v>3</v>
      </c>
      <c r="G53" s="85">
        <v>73.58216178559685</v>
      </c>
      <c r="H53" s="38">
        <v>1841202.3619047618</v>
      </c>
      <c r="I53" s="47"/>
      <c r="J53" s="89"/>
      <c r="K53" s="84">
        <f t="shared" si="0"/>
        <v>0</v>
      </c>
      <c r="L53" s="98"/>
      <c r="M53" s="87">
        <v>145526.56779674854</v>
      </c>
      <c r="N53" s="39">
        <v>0</v>
      </c>
      <c r="O53" s="41">
        <v>3460.890480022483</v>
      </c>
      <c r="P53" s="40">
        <v>102176.47633992616</v>
      </c>
    </row>
    <row r="54" spans="1:16" s="31" customFormat="1" ht="15" customHeight="1" hidden="1">
      <c r="A54" s="32"/>
      <c r="B54" s="32" t="s">
        <v>54</v>
      </c>
      <c r="C54" s="32">
        <v>164</v>
      </c>
      <c r="D54" s="33" t="s">
        <v>62</v>
      </c>
      <c r="E54" s="35">
        <v>372.4</v>
      </c>
      <c r="F54" s="36">
        <v>1</v>
      </c>
      <c r="G54" s="85">
        <v>157.11936662720396</v>
      </c>
      <c r="H54" s="38">
        <v>1982789.838095238</v>
      </c>
      <c r="I54" s="47"/>
      <c r="J54" s="89"/>
      <c r="K54" s="84">
        <f t="shared" si="0"/>
        <v>0</v>
      </c>
      <c r="L54" s="98"/>
      <c r="M54" s="87">
        <v>-126144.52230911821</v>
      </c>
      <c r="N54" s="39">
        <v>0</v>
      </c>
      <c r="O54" s="41">
        <v>732</v>
      </c>
      <c r="P54" s="40">
        <v>65133.55806539932</v>
      </c>
    </row>
    <row r="55" spans="1:16" s="31" customFormat="1" ht="15" customHeight="1" hidden="1">
      <c r="A55" s="32"/>
      <c r="B55" s="32" t="s">
        <v>54</v>
      </c>
      <c r="C55" s="32">
        <v>203</v>
      </c>
      <c r="D55" s="33" t="s">
        <v>63</v>
      </c>
      <c r="E55" s="35">
        <v>182.79999999999998</v>
      </c>
      <c r="F55" s="36">
        <v>5</v>
      </c>
      <c r="G55" s="85">
        <v>35.039520880770986</v>
      </c>
      <c r="H55" s="38">
        <v>217055.9238095238</v>
      </c>
      <c r="I55" s="47"/>
      <c r="J55" s="89"/>
      <c r="K55" s="84">
        <f aca="true" t="shared" si="1" ref="K55:K86">J55*100/$H$175</f>
        <v>0</v>
      </c>
      <c r="L55" s="98"/>
      <c r="M55" s="87">
        <v>216566.2914703887</v>
      </c>
      <c r="N55" s="39">
        <v>33689.58658702738</v>
      </c>
      <c r="O55" s="41">
        <v>1509.2338179876504</v>
      </c>
      <c r="P55" s="40">
        <v>14346.053313762804</v>
      </c>
    </row>
    <row r="56" spans="1:16" s="31" customFormat="1" ht="21" customHeight="1">
      <c r="A56" s="42" t="s">
        <v>54</v>
      </c>
      <c r="B56" s="42" t="s">
        <v>54</v>
      </c>
      <c r="C56" s="42"/>
      <c r="D56" s="43"/>
      <c r="E56" s="52">
        <f>SUM(E47:E55)</f>
        <v>7296.799999999999</v>
      </c>
      <c r="F56" s="45"/>
      <c r="G56" s="84">
        <f>H56/E56*100/$H$175</f>
        <v>76.36835014115334</v>
      </c>
      <c r="H56" s="38">
        <f>SUM(H47:H55)</f>
        <v>18883528.295238096</v>
      </c>
      <c r="I56" s="47">
        <f>H56+M56</f>
        <v>20651984.281935964</v>
      </c>
      <c r="J56" s="89">
        <f>I56/E56</f>
        <v>2830.27961324635</v>
      </c>
      <c r="K56" s="84">
        <f t="shared" si="1"/>
        <v>83.52030097840333</v>
      </c>
      <c r="L56" s="98">
        <v>12</v>
      </c>
      <c r="M56" s="86">
        <f>SUM(M47:M55)</f>
        <v>1768455.9866978675</v>
      </c>
      <c r="N56" s="48">
        <f>SUM(N47:N55)</f>
        <v>320126.07799507125</v>
      </c>
      <c r="O56" s="50">
        <f>SUM(O47:O55)</f>
        <v>19710.66054684554</v>
      </c>
      <c r="P56" s="49">
        <f>SUM(P47:P55)</f>
        <v>829581.0728983524</v>
      </c>
    </row>
    <row r="57" spans="1:16" s="31" customFormat="1" ht="21" customHeight="1" hidden="1">
      <c r="A57" s="32" t="s">
        <v>64</v>
      </c>
      <c r="B57" s="32" t="s">
        <v>65</v>
      </c>
      <c r="C57" s="32">
        <v>2</v>
      </c>
      <c r="D57" s="33" t="s">
        <v>66</v>
      </c>
      <c r="E57" s="35">
        <v>448.2</v>
      </c>
      <c r="F57" s="36">
        <v>3</v>
      </c>
      <c r="G57" s="85">
        <v>82.25355148983236</v>
      </c>
      <c r="H57" s="38">
        <v>1249291.5523809523</v>
      </c>
      <c r="I57" s="47"/>
      <c r="J57" s="89"/>
      <c r="K57" s="84">
        <f t="shared" si="1"/>
        <v>0</v>
      </c>
      <c r="L57" s="98"/>
      <c r="M57" s="87">
        <v>39861.24006312591</v>
      </c>
      <c r="N57" s="39">
        <v>63565.57694659871</v>
      </c>
      <c r="O57" s="41">
        <v>1325.341112872947</v>
      </c>
      <c r="P57" s="40">
        <v>49743.66241997479</v>
      </c>
    </row>
    <row r="58" spans="1:16" s="31" customFormat="1" ht="15" customHeight="1" hidden="1">
      <c r="A58" s="32"/>
      <c r="B58" s="32" t="s">
        <v>65</v>
      </c>
      <c r="C58" s="32">
        <v>3</v>
      </c>
      <c r="D58" s="33" t="s">
        <v>67</v>
      </c>
      <c r="E58" s="35">
        <v>147.39999999999998</v>
      </c>
      <c r="F58" s="36">
        <v>3</v>
      </c>
      <c r="G58" s="85">
        <v>161.30493083371982</v>
      </c>
      <c r="H58" s="38">
        <v>805716.8</v>
      </c>
      <c r="I58" s="47"/>
      <c r="J58" s="89"/>
      <c r="K58" s="84">
        <f t="shared" si="1"/>
        <v>0</v>
      </c>
      <c r="L58" s="98"/>
      <c r="M58" s="87">
        <v>-53588.08423925179</v>
      </c>
      <c r="N58" s="39">
        <v>0</v>
      </c>
      <c r="O58" s="41">
        <v>290</v>
      </c>
      <c r="P58" s="40">
        <v>13611.940522161867</v>
      </c>
    </row>
    <row r="59" spans="1:16" s="31" customFormat="1" ht="15" customHeight="1" hidden="1">
      <c r="A59" s="32"/>
      <c r="B59" s="32" t="s">
        <v>65</v>
      </c>
      <c r="C59" s="32">
        <v>11</v>
      </c>
      <c r="D59" s="33" t="s">
        <v>68</v>
      </c>
      <c r="E59" s="35">
        <v>595.4</v>
      </c>
      <c r="F59" s="36">
        <v>5</v>
      </c>
      <c r="G59" s="85">
        <v>87.83972977530716</v>
      </c>
      <c r="H59" s="38">
        <v>1772299.4952380953</v>
      </c>
      <c r="I59" s="47"/>
      <c r="J59" s="89"/>
      <c r="K59" s="84">
        <f t="shared" si="1"/>
        <v>0</v>
      </c>
      <c r="L59" s="98"/>
      <c r="M59" s="87">
        <v>24862.87396707845</v>
      </c>
      <c r="N59" s="39">
        <v>254622.09925690485</v>
      </c>
      <c r="O59" s="41">
        <v>1191.5866567924263</v>
      </c>
      <c r="P59" s="40">
        <v>10339.49564997344</v>
      </c>
    </row>
    <row r="60" spans="1:16" s="31" customFormat="1" ht="15" customHeight="1" hidden="1">
      <c r="A60" s="32"/>
      <c r="B60" s="32" t="s">
        <v>65</v>
      </c>
      <c r="C60" s="32">
        <v>13</v>
      </c>
      <c r="D60" s="33" t="s">
        <v>69</v>
      </c>
      <c r="E60" s="35">
        <v>282.6</v>
      </c>
      <c r="F60" s="36">
        <v>5</v>
      </c>
      <c r="G60" s="85">
        <v>72.61203857500183</v>
      </c>
      <c r="H60" s="38">
        <v>695373.4095238096</v>
      </c>
      <c r="I60" s="47"/>
      <c r="J60" s="89"/>
      <c r="K60" s="84">
        <f t="shared" si="1"/>
        <v>0</v>
      </c>
      <c r="L60" s="98"/>
      <c r="M60" s="87">
        <v>59861.50327571994</v>
      </c>
      <c r="N60" s="39">
        <v>89565.3811201473</v>
      </c>
      <c r="O60" s="41">
        <v>596.7556037946493</v>
      </c>
      <c r="P60" s="40">
        <v>44476.637838444796</v>
      </c>
    </row>
    <row r="61" spans="1:16" s="31" customFormat="1" ht="15" customHeight="1" hidden="1">
      <c r="A61" s="32"/>
      <c r="B61" s="32" t="s">
        <v>65</v>
      </c>
      <c r="C61" s="32">
        <v>18</v>
      </c>
      <c r="D61" s="33" t="s">
        <v>70</v>
      </c>
      <c r="E61" s="35">
        <v>156.4</v>
      </c>
      <c r="F61" s="36">
        <v>3</v>
      </c>
      <c r="G61" s="85">
        <v>93.9763776892143</v>
      </c>
      <c r="H61" s="38">
        <v>498072.7047619047</v>
      </c>
      <c r="I61" s="47"/>
      <c r="J61" s="89"/>
      <c r="K61" s="84">
        <f t="shared" si="1"/>
        <v>0</v>
      </c>
      <c r="L61" s="98"/>
      <c r="M61" s="87">
        <v>1602.5377232944736</v>
      </c>
      <c r="N61" s="39">
        <v>43722.05048122697</v>
      </c>
      <c r="O61" s="41">
        <v>208</v>
      </c>
      <c r="P61" s="40">
        <v>18223.2561761155</v>
      </c>
    </row>
    <row r="62" spans="1:16" s="31" customFormat="1" ht="15" customHeight="1" hidden="1">
      <c r="A62" s="32"/>
      <c r="B62" s="32" t="s">
        <v>65</v>
      </c>
      <c r="C62" s="32">
        <v>37</v>
      </c>
      <c r="D62" s="33" t="s">
        <v>71</v>
      </c>
      <c r="E62" s="35">
        <v>300.4</v>
      </c>
      <c r="F62" s="36">
        <v>2</v>
      </c>
      <c r="G62" s="85">
        <v>74.71578293766599</v>
      </c>
      <c r="H62" s="38">
        <v>760588.1809523809</v>
      </c>
      <c r="I62" s="47"/>
      <c r="J62" s="89"/>
      <c r="K62" s="84">
        <f t="shared" si="1"/>
        <v>0</v>
      </c>
      <c r="L62" s="98"/>
      <c r="M62" s="87">
        <v>54231.92181416952</v>
      </c>
      <c r="N62" s="39">
        <v>0</v>
      </c>
      <c r="O62" s="41">
        <v>689.3309882607315</v>
      </c>
      <c r="P62" s="40">
        <v>34490.91190192605</v>
      </c>
    </row>
    <row r="63" spans="1:16" s="31" customFormat="1" ht="15" customHeight="1" hidden="1">
      <c r="A63" s="32"/>
      <c r="B63" s="32" t="s">
        <v>65</v>
      </c>
      <c r="C63" s="32">
        <v>49</v>
      </c>
      <c r="D63" s="33" t="s">
        <v>72</v>
      </c>
      <c r="E63" s="35">
        <v>491</v>
      </c>
      <c r="F63" s="36">
        <v>5</v>
      </c>
      <c r="G63" s="85">
        <v>108.50165255656545</v>
      </c>
      <c r="H63" s="38">
        <v>1805323.9238095237</v>
      </c>
      <c r="I63" s="47"/>
      <c r="J63" s="89"/>
      <c r="K63" s="84">
        <f t="shared" si="1"/>
        <v>0</v>
      </c>
      <c r="L63" s="98"/>
      <c r="M63" s="87">
        <v>-24754.843528760368</v>
      </c>
      <c r="N63" s="39">
        <v>0</v>
      </c>
      <c r="O63" s="41">
        <v>1173.089565629488</v>
      </c>
      <c r="P63" s="40">
        <v>57327.68776382901</v>
      </c>
    </row>
    <row r="64" spans="1:16" s="31" customFormat="1" ht="15" customHeight="1" hidden="1">
      <c r="A64" s="32"/>
      <c r="B64" s="32" t="s">
        <v>65</v>
      </c>
      <c r="C64" s="32">
        <v>73</v>
      </c>
      <c r="D64" s="33" t="s">
        <v>73</v>
      </c>
      <c r="E64" s="35">
        <v>626</v>
      </c>
      <c r="F64" s="36">
        <v>2</v>
      </c>
      <c r="G64" s="85">
        <v>72.91214233151136</v>
      </c>
      <c r="H64" s="38">
        <v>1546719.2285714285</v>
      </c>
      <c r="I64" s="47"/>
      <c r="J64" s="89"/>
      <c r="K64" s="84">
        <f t="shared" si="1"/>
        <v>0</v>
      </c>
      <c r="L64" s="98"/>
      <c r="M64" s="87">
        <v>129711.86305636188</v>
      </c>
      <c r="N64" s="39">
        <v>0</v>
      </c>
      <c r="O64" s="41">
        <v>2267.6438088144923</v>
      </c>
      <c r="P64" s="40">
        <v>39204.01162948464</v>
      </c>
    </row>
    <row r="65" spans="1:16" s="31" customFormat="1" ht="15" customHeight="1" hidden="1">
      <c r="A65" s="32"/>
      <c r="B65" s="32" t="s">
        <v>65</v>
      </c>
      <c r="C65" s="32">
        <v>88</v>
      </c>
      <c r="D65" s="33" t="s">
        <v>74</v>
      </c>
      <c r="E65" s="35">
        <v>51.599999999999994</v>
      </c>
      <c r="F65" s="36">
        <v>1</v>
      </c>
      <c r="G65" s="85">
        <v>598.569242449937</v>
      </c>
      <c r="H65" s="38">
        <v>1046649.7904761905</v>
      </c>
      <c r="I65" s="47"/>
      <c r="J65" s="89"/>
      <c r="K65" s="84">
        <f t="shared" si="1"/>
        <v>0</v>
      </c>
      <c r="L65" s="98"/>
      <c r="M65" s="87">
        <v>-243988.95253899202</v>
      </c>
      <c r="N65" s="39">
        <v>0</v>
      </c>
      <c r="O65" s="41">
        <v>96</v>
      </c>
      <c r="P65" s="40">
        <v>11553.76180613756</v>
      </c>
    </row>
    <row r="66" spans="1:16" s="31" customFormat="1" ht="15" customHeight="1" hidden="1">
      <c r="A66" s="32"/>
      <c r="B66" s="32" t="s">
        <v>65</v>
      </c>
      <c r="C66" s="32">
        <v>96</v>
      </c>
      <c r="D66" s="33" t="s">
        <v>75</v>
      </c>
      <c r="E66" s="35">
        <v>97.2</v>
      </c>
      <c r="F66" s="36">
        <v>4</v>
      </c>
      <c r="G66" s="85">
        <v>118.89755774002471</v>
      </c>
      <c r="H66" s="38">
        <v>391630.48571428575</v>
      </c>
      <c r="I66" s="47"/>
      <c r="J66" s="89"/>
      <c r="K66" s="84">
        <f t="shared" si="1"/>
        <v>0</v>
      </c>
      <c r="L66" s="98"/>
      <c r="M66" s="87">
        <v>-10892.994566182311</v>
      </c>
      <c r="N66" s="39">
        <v>20385.033931398626</v>
      </c>
      <c r="O66" s="51">
        <v>180</v>
      </c>
      <c r="P66" s="40">
        <v>15126.147419296527</v>
      </c>
    </row>
    <row r="67" spans="1:16" s="31" customFormat="1" ht="15" customHeight="1" hidden="1">
      <c r="A67" s="32"/>
      <c r="B67" s="32" t="s">
        <v>65</v>
      </c>
      <c r="C67" s="32">
        <v>98</v>
      </c>
      <c r="D67" s="33" t="s">
        <v>76</v>
      </c>
      <c r="E67" s="35">
        <v>36.800000000000004</v>
      </c>
      <c r="F67" s="36">
        <v>3</v>
      </c>
      <c r="G67" s="85">
        <v>213.951132132204</v>
      </c>
      <c r="H67" s="38">
        <v>266808.5238095238</v>
      </c>
      <c r="I67" s="47"/>
      <c r="J67" s="89"/>
      <c r="K67" s="84">
        <f t="shared" si="1"/>
        <v>0</v>
      </c>
      <c r="L67" s="98"/>
      <c r="M67" s="87">
        <v>-25737.94459493032</v>
      </c>
      <c r="N67" s="39">
        <v>0</v>
      </c>
      <c r="O67" s="41">
        <v>52</v>
      </c>
      <c r="P67" s="40">
        <v>11800.319497869395</v>
      </c>
    </row>
    <row r="68" spans="1:16" s="14" customFormat="1" ht="15" customHeight="1" hidden="1">
      <c r="A68" s="32"/>
      <c r="B68" s="32" t="s">
        <v>65</v>
      </c>
      <c r="C68" s="32">
        <v>121</v>
      </c>
      <c r="D68" s="33" t="s">
        <v>77</v>
      </c>
      <c r="E68" s="35">
        <v>378.8</v>
      </c>
      <c r="F68" s="36">
        <v>3</v>
      </c>
      <c r="G68" s="85">
        <v>90.95028279023609</v>
      </c>
      <c r="H68" s="38">
        <v>1167485.019047619</v>
      </c>
      <c r="I68" s="47"/>
      <c r="J68" s="89"/>
      <c r="K68" s="84">
        <f t="shared" si="1"/>
        <v>0</v>
      </c>
      <c r="L68" s="98"/>
      <c r="M68" s="87">
        <v>8760.644016773831</v>
      </c>
      <c r="N68" s="39">
        <v>312438.70973054843</v>
      </c>
      <c r="O68" s="41">
        <v>738.735811916765</v>
      </c>
      <c r="P68" s="40">
        <v>57346.27882155072</v>
      </c>
    </row>
    <row r="69" spans="1:16" s="31" customFormat="1" ht="15" customHeight="1" hidden="1">
      <c r="A69" s="32"/>
      <c r="B69" s="32" t="s">
        <v>65</v>
      </c>
      <c r="C69" s="32">
        <v>141</v>
      </c>
      <c r="D69" s="33" t="s">
        <v>78</v>
      </c>
      <c r="E69" s="35">
        <v>242.79999999999998</v>
      </c>
      <c r="F69" s="36">
        <v>4</v>
      </c>
      <c r="G69" s="85">
        <v>69.46923876739592</v>
      </c>
      <c r="H69" s="38">
        <v>571581.9619047618</v>
      </c>
      <c r="I69" s="47"/>
      <c r="J69" s="89"/>
      <c r="K69" s="84">
        <f t="shared" si="1"/>
        <v>0</v>
      </c>
      <c r="L69" s="98"/>
      <c r="M69" s="87">
        <v>63911.64478974881</v>
      </c>
      <c r="N69" s="39">
        <v>255339.2546005402</v>
      </c>
      <c r="O69" s="41">
        <v>805.1902980613155</v>
      </c>
      <c r="P69" s="40">
        <v>37976.92825040176</v>
      </c>
    </row>
    <row r="70" spans="1:16" s="31" customFormat="1" ht="15" customHeight="1" hidden="1">
      <c r="A70" s="32"/>
      <c r="B70" s="32" t="s">
        <v>65</v>
      </c>
      <c r="C70" s="32">
        <v>145</v>
      </c>
      <c r="D70" s="33" t="s">
        <v>79</v>
      </c>
      <c r="E70" s="34">
        <v>1136.8000000000002</v>
      </c>
      <c r="F70" s="36">
        <v>3</v>
      </c>
      <c r="G70" s="85">
        <v>80.21202724819457</v>
      </c>
      <c r="H70" s="38">
        <v>3090016.8666666667</v>
      </c>
      <c r="I70" s="47"/>
      <c r="J70" s="89"/>
      <c r="K70" s="84">
        <f t="shared" si="1"/>
        <v>0</v>
      </c>
      <c r="L70" s="98"/>
      <c r="M70" s="87">
        <v>125702.15368267123</v>
      </c>
      <c r="N70" s="39">
        <v>0</v>
      </c>
      <c r="O70" s="41">
        <v>2514.244331924763</v>
      </c>
      <c r="P70" s="40">
        <v>131086.0430498681</v>
      </c>
    </row>
    <row r="71" spans="1:16" s="31" customFormat="1" ht="15" customHeight="1" hidden="1">
      <c r="A71" s="32"/>
      <c r="B71" s="32" t="s">
        <v>65</v>
      </c>
      <c r="C71" s="32">
        <v>153</v>
      </c>
      <c r="D71" s="33" t="s">
        <v>80</v>
      </c>
      <c r="E71" s="35">
        <v>281.40000000000003</v>
      </c>
      <c r="F71" s="36">
        <v>4</v>
      </c>
      <c r="G71" s="85">
        <v>60.2882311506153</v>
      </c>
      <c r="H71" s="38">
        <v>574902.1428571428</v>
      </c>
      <c r="I71" s="47"/>
      <c r="J71" s="89"/>
      <c r="K71" s="84">
        <f t="shared" si="1"/>
        <v>0</v>
      </c>
      <c r="L71" s="98"/>
      <c r="M71" s="87">
        <v>125319.48552755684</v>
      </c>
      <c r="N71" s="39">
        <v>0</v>
      </c>
      <c r="O71" s="41">
        <v>1357.0343851912935</v>
      </c>
      <c r="P71" s="40">
        <v>30717.071892770207</v>
      </c>
    </row>
    <row r="72" spans="1:16" s="31" customFormat="1" ht="15" customHeight="1" hidden="1">
      <c r="A72" s="32"/>
      <c r="B72" s="32" t="s">
        <v>65</v>
      </c>
      <c r="C72" s="32">
        <v>168</v>
      </c>
      <c r="D72" s="33" t="s">
        <v>81</v>
      </c>
      <c r="E72" s="35">
        <v>134.6</v>
      </c>
      <c r="F72" s="36">
        <v>4</v>
      </c>
      <c r="G72" s="85">
        <v>135.55822852436214</v>
      </c>
      <c r="H72" s="38">
        <v>618312.8</v>
      </c>
      <c r="I72" s="47"/>
      <c r="J72" s="89"/>
      <c r="K72" s="84">
        <f t="shared" si="1"/>
        <v>0</v>
      </c>
      <c r="L72" s="98"/>
      <c r="M72" s="87">
        <v>-28383.145119425306</v>
      </c>
      <c r="N72" s="39">
        <v>87840.28809949353</v>
      </c>
      <c r="O72" s="41">
        <v>262</v>
      </c>
      <c r="P72" s="40">
        <v>20942.220826014913</v>
      </c>
    </row>
    <row r="73" spans="1:16" s="31" customFormat="1" ht="15" customHeight="1" hidden="1">
      <c r="A73" s="32"/>
      <c r="B73" s="32" t="s">
        <v>65</v>
      </c>
      <c r="C73" s="32">
        <v>171</v>
      </c>
      <c r="D73" s="33" t="s">
        <v>82</v>
      </c>
      <c r="E73" s="35">
        <v>129.2</v>
      </c>
      <c r="F73" s="36">
        <v>5</v>
      </c>
      <c r="G73" s="85">
        <v>76.10719534912083</v>
      </c>
      <c r="H73" s="38">
        <v>333215.75238095236</v>
      </c>
      <c r="I73" s="47"/>
      <c r="J73" s="89"/>
      <c r="K73" s="84">
        <f t="shared" si="1"/>
        <v>0</v>
      </c>
      <c r="L73" s="98"/>
      <c r="M73" s="87">
        <v>20828.252050836443</v>
      </c>
      <c r="N73" s="39">
        <v>82221.3868394579</v>
      </c>
      <c r="O73" s="41">
        <v>243.57972791509337</v>
      </c>
      <c r="P73" s="40">
        <v>29023.06109537097</v>
      </c>
    </row>
    <row r="74" spans="1:16" s="31" customFormat="1" ht="15" customHeight="1" hidden="1">
      <c r="A74" s="32"/>
      <c r="B74" s="32" t="s">
        <v>65</v>
      </c>
      <c r="C74" s="32">
        <v>173</v>
      </c>
      <c r="D74" s="33" t="s">
        <v>83</v>
      </c>
      <c r="E74" s="35">
        <v>203.39999999999998</v>
      </c>
      <c r="F74" s="36">
        <v>4</v>
      </c>
      <c r="G74" s="85">
        <v>96.32837126533296</v>
      </c>
      <c r="H74" s="38">
        <v>663960.8285714285</v>
      </c>
      <c r="I74" s="47"/>
      <c r="J74" s="89"/>
      <c r="K74" s="84">
        <f t="shared" si="1"/>
        <v>0</v>
      </c>
      <c r="L74" s="98"/>
      <c r="M74" s="87">
        <v>774.327199876448</v>
      </c>
      <c r="N74" s="39">
        <v>0</v>
      </c>
      <c r="O74" s="41">
        <v>635.0936862552521</v>
      </c>
      <c r="P74" s="40">
        <v>33503.89439858992</v>
      </c>
    </row>
    <row r="75" spans="1:16" s="31" customFormat="1" ht="15" customHeight="1" hidden="1">
      <c r="A75" s="32"/>
      <c r="B75" s="32" t="s">
        <v>65</v>
      </c>
      <c r="C75" s="32">
        <v>182</v>
      </c>
      <c r="D75" s="33" t="s">
        <v>84</v>
      </c>
      <c r="E75" s="35">
        <v>268</v>
      </c>
      <c r="F75" s="36">
        <v>2</v>
      </c>
      <c r="G75" s="85">
        <v>169.49483490509363</v>
      </c>
      <c r="H75" s="38">
        <v>1539318.7333333334</v>
      </c>
      <c r="I75" s="47"/>
      <c r="J75" s="89"/>
      <c r="K75" s="84">
        <f t="shared" si="1"/>
        <v>0</v>
      </c>
      <c r="L75" s="98"/>
      <c r="M75" s="87">
        <v>-110449.22240470017</v>
      </c>
      <c r="N75" s="39">
        <v>0</v>
      </c>
      <c r="O75" s="41">
        <v>536</v>
      </c>
      <c r="P75" s="40">
        <v>17375.72229620663</v>
      </c>
    </row>
    <row r="76" spans="1:16" s="31" customFormat="1" ht="15" customHeight="1" hidden="1">
      <c r="A76" s="32"/>
      <c r="B76" s="32" t="s">
        <v>65</v>
      </c>
      <c r="C76" s="32">
        <v>183</v>
      </c>
      <c r="D76" s="33" t="s">
        <v>85</v>
      </c>
      <c r="E76" s="35">
        <v>403.20000000000005</v>
      </c>
      <c r="F76" s="36">
        <v>3</v>
      </c>
      <c r="G76" s="85">
        <v>108.30561443600995</v>
      </c>
      <c r="H76" s="38">
        <v>1479819.6380952382</v>
      </c>
      <c r="I76" s="47"/>
      <c r="J76" s="89"/>
      <c r="K76" s="84">
        <f t="shared" si="1"/>
        <v>0</v>
      </c>
      <c r="L76" s="98"/>
      <c r="M76" s="87">
        <v>-19859.46894120067</v>
      </c>
      <c r="N76" s="39">
        <v>160880.6531540706</v>
      </c>
      <c r="O76" s="41">
        <v>720</v>
      </c>
      <c r="P76" s="40">
        <v>52455.13336607831</v>
      </c>
    </row>
    <row r="77" spans="1:16" s="31" customFormat="1" ht="15" customHeight="1" hidden="1">
      <c r="A77" s="32"/>
      <c r="B77" s="32" t="s">
        <v>65</v>
      </c>
      <c r="C77" s="32">
        <v>201</v>
      </c>
      <c r="D77" s="33" t="s">
        <v>86</v>
      </c>
      <c r="E77" s="35">
        <v>3275</v>
      </c>
      <c r="F77" s="36">
        <v>1</v>
      </c>
      <c r="G77" s="85">
        <v>126.48654081447012</v>
      </c>
      <c r="H77" s="38">
        <v>14037601.590476189</v>
      </c>
      <c r="I77" s="47"/>
      <c r="J77" s="89"/>
      <c r="K77" s="84">
        <f t="shared" si="1"/>
        <v>0</v>
      </c>
      <c r="L77" s="98"/>
      <c r="M77" s="87">
        <v>-514412.9437576852</v>
      </c>
      <c r="N77" s="39">
        <v>0</v>
      </c>
      <c r="O77" s="41">
        <v>0</v>
      </c>
      <c r="P77" s="40">
        <v>266498.9637024975</v>
      </c>
    </row>
    <row r="78" spans="1:16" s="31" customFormat="1" ht="21" customHeight="1">
      <c r="A78" s="42" t="s">
        <v>211</v>
      </c>
      <c r="B78" s="42" t="s">
        <v>65</v>
      </c>
      <c r="C78" s="42"/>
      <c r="D78" s="43"/>
      <c r="E78" s="52">
        <f>SUM(E57:E77)</f>
        <v>9686.2</v>
      </c>
      <c r="F78" s="45"/>
      <c r="G78" s="84">
        <f>H78/E78*100/$H$175</f>
        <v>106.3695835145703</v>
      </c>
      <c r="H78" s="38">
        <f>SUM(H57:H77)</f>
        <v>34914689.42857143</v>
      </c>
      <c r="I78" s="47">
        <f>H78+M78</f>
        <v>34538050.27604752</v>
      </c>
      <c r="J78" s="89">
        <f>I78/E78</f>
        <v>3565.6965864887693</v>
      </c>
      <c r="K78" s="84">
        <f t="shared" si="1"/>
        <v>105.22213095391642</v>
      </c>
      <c r="L78" s="98">
        <v>5</v>
      </c>
      <c r="M78" s="86">
        <f>SUM(M57:M77)</f>
        <v>-376639.15252391435</v>
      </c>
      <c r="N78" s="48">
        <f>SUM(N57:N77)</f>
        <v>1370580.4341603871</v>
      </c>
      <c r="O78" s="50">
        <f>SUM(O57:O77)</f>
        <v>15881.625977429218</v>
      </c>
      <c r="P78" s="49">
        <f>SUM(P57:P77)</f>
        <v>982823.1503245628</v>
      </c>
    </row>
    <row r="79" spans="1:16" s="31" customFormat="1" ht="15" customHeight="1" hidden="1">
      <c r="A79" s="32" t="s">
        <v>87</v>
      </c>
      <c r="B79" s="32" t="s">
        <v>88</v>
      </c>
      <c r="C79" s="32">
        <v>7</v>
      </c>
      <c r="D79" s="33" t="s">
        <v>89</v>
      </c>
      <c r="E79" s="35">
        <v>3995.6000000000004</v>
      </c>
      <c r="F79" s="36">
        <v>4</v>
      </c>
      <c r="G79" s="85">
        <v>103.23438696122608</v>
      </c>
      <c r="H79" s="38">
        <v>13977956.352380952</v>
      </c>
      <c r="I79" s="47"/>
      <c r="J79" s="89"/>
      <c r="K79" s="84">
        <f t="shared" si="1"/>
        <v>0</v>
      </c>
      <c r="L79" s="98"/>
      <c r="M79" s="87">
        <v>-76638.91066499992</v>
      </c>
      <c r="N79" s="39">
        <v>985621.2791859461</v>
      </c>
      <c r="O79" s="41">
        <v>6145.307389701804</v>
      </c>
      <c r="P79" s="40">
        <v>347002.4651545088</v>
      </c>
    </row>
    <row r="80" spans="1:16" s="31" customFormat="1" ht="15" customHeight="1" hidden="1">
      <c r="A80" s="32"/>
      <c r="B80" s="32" t="s">
        <v>88</v>
      </c>
      <c r="C80" s="32">
        <v>14</v>
      </c>
      <c r="D80" s="33" t="s">
        <v>90</v>
      </c>
      <c r="E80" s="35">
        <v>2637</v>
      </c>
      <c r="F80" s="36">
        <v>2</v>
      </c>
      <c r="G80" s="85">
        <v>77.51026151268921</v>
      </c>
      <c r="H80" s="38">
        <v>6926384.942857143</v>
      </c>
      <c r="I80" s="47"/>
      <c r="J80" s="89"/>
      <c r="K80" s="84">
        <f t="shared" si="1"/>
        <v>0</v>
      </c>
      <c r="L80" s="98"/>
      <c r="M80" s="87">
        <v>376647.4114605534</v>
      </c>
      <c r="N80" s="39">
        <v>0</v>
      </c>
      <c r="O80" s="41">
        <v>42254.94269123242</v>
      </c>
      <c r="P80" s="40">
        <v>-30231.114892060883</v>
      </c>
    </row>
    <row r="81" spans="1:16" s="31" customFormat="1" ht="15" customHeight="1" hidden="1">
      <c r="A81" s="32"/>
      <c r="B81" s="32" t="s">
        <v>88</v>
      </c>
      <c r="C81" s="32">
        <v>32</v>
      </c>
      <c r="D81" s="33" t="s">
        <v>91</v>
      </c>
      <c r="E81" s="35">
        <v>32513</v>
      </c>
      <c r="F81" s="36">
        <v>1</v>
      </c>
      <c r="G81" s="85">
        <v>108.38380247786844</v>
      </c>
      <c r="H81" s="38">
        <v>119414955.17142858</v>
      </c>
      <c r="I81" s="47"/>
      <c r="J81" s="89"/>
      <c r="K81" s="84">
        <f t="shared" si="1"/>
        <v>0</v>
      </c>
      <c r="L81" s="98"/>
      <c r="M81" s="87">
        <v>-1616491.491165486</v>
      </c>
      <c r="N81" s="39">
        <v>0</v>
      </c>
      <c r="O81" s="41">
        <v>1656944.8443244735</v>
      </c>
      <c r="P81" s="40">
        <v>2156766.9457055065</v>
      </c>
    </row>
    <row r="82" spans="1:16" s="31" customFormat="1" ht="15" customHeight="1" hidden="1">
      <c r="A82" s="32"/>
      <c r="B82" s="32" t="s">
        <v>88</v>
      </c>
      <c r="C82" s="32">
        <v>33</v>
      </c>
      <c r="D82" s="33" t="s">
        <v>92</v>
      </c>
      <c r="E82" s="35">
        <v>2303</v>
      </c>
      <c r="F82" s="36">
        <v>3</v>
      </c>
      <c r="G82" s="85">
        <v>62.99838700488048</v>
      </c>
      <c r="H82" s="38">
        <v>4916552.266666667</v>
      </c>
      <c r="I82" s="47"/>
      <c r="J82" s="89"/>
      <c r="K82" s="84">
        <f t="shared" si="1"/>
        <v>0</v>
      </c>
      <c r="L82" s="98"/>
      <c r="M82" s="87">
        <v>890412.6007058008</v>
      </c>
      <c r="N82" s="39">
        <v>88136.98195869551</v>
      </c>
      <c r="O82" s="41">
        <v>5282.836731773728</v>
      </c>
      <c r="P82" s="40">
        <v>208442.900323711</v>
      </c>
    </row>
    <row r="83" spans="1:16" s="31" customFormat="1" ht="15" customHeight="1" hidden="1">
      <c r="A83" s="32"/>
      <c r="B83" s="32" t="s">
        <v>88</v>
      </c>
      <c r="C83" s="32">
        <v>41</v>
      </c>
      <c r="D83" s="33" t="s">
        <v>93</v>
      </c>
      <c r="E83" s="35">
        <v>7064</v>
      </c>
      <c r="F83" s="36">
        <v>2</v>
      </c>
      <c r="G83" s="85">
        <v>93.95609999025777</v>
      </c>
      <c r="H83" s="38">
        <v>22491217.447619047</v>
      </c>
      <c r="I83" s="47"/>
      <c r="J83" s="89"/>
      <c r="K83" s="84">
        <f t="shared" si="1"/>
        <v>0</v>
      </c>
      <c r="L83" s="98"/>
      <c r="M83" s="87">
        <v>72868.74308840964</v>
      </c>
      <c r="N83" s="39">
        <v>0</v>
      </c>
      <c r="O83" s="41">
        <v>55663.53915903642</v>
      </c>
      <c r="P83" s="40">
        <v>679568.4756320984</v>
      </c>
    </row>
    <row r="84" spans="1:16" s="31" customFormat="1" ht="15" customHeight="1" hidden="1">
      <c r="A84" s="32"/>
      <c r="B84" s="32" t="s">
        <v>88</v>
      </c>
      <c r="C84" s="32">
        <v>47</v>
      </c>
      <c r="D84" s="33" t="s">
        <v>94</v>
      </c>
      <c r="E84" s="35">
        <v>2081</v>
      </c>
      <c r="F84" s="36">
        <v>3</v>
      </c>
      <c r="G84" s="85">
        <v>69.80549514718552</v>
      </c>
      <c r="H84" s="38">
        <v>4922650.295238095</v>
      </c>
      <c r="I84" s="47"/>
      <c r="J84" s="89"/>
      <c r="K84" s="84">
        <f t="shared" si="1"/>
        <v>0</v>
      </c>
      <c r="L84" s="98"/>
      <c r="M84" s="87">
        <v>535776.8578848217</v>
      </c>
      <c r="N84" s="39">
        <v>0</v>
      </c>
      <c r="O84" s="41">
        <v>0</v>
      </c>
      <c r="P84" s="40">
        <v>202003.23267864916</v>
      </c>
    </row>
    <row r="85" spans="1:16" s="31" customFormat="1" ht="15" customHeight="1" hidden="1">
      <c r="A85" s="32"/>
      <c r="B85" s="32" t="s">
        <v>88</v>
      </c>
      <c r="C85" s="32">
        <v>61</v>
      </c>
      <c r="D85" s="33" t="s">
        <v>95</v>
      </c>
      <c r="E85" s="35">
        <v>920</v>
      </c>
      <c r="F85" s="36">
        <v>3</v>
      </c>
      <c r="G85" s="85">
        <v>74.95534305173567</v>
      </c>
      <c r="H85" s="38">
        <v>2336833.2095238096</v>
      </c>
      <c r="I85" s="47"/>
      <c r="J85" s="89"/>
      <c r="K85" s="84">
        <f t="shared" si="1"/>
        <v>0</v>
      </c>
      <c r="L85" s="98"/>
      <c r="M85" s="87">
        <v>162957.385521874</v>
      </c>
      <c r="N85" s="39">
        <v>229737.0363042546</v>
      </c>
      <c r="O85" s="41">
        <v>4147.448929854256</v>
      </c>
      <c r="P85" s="40">
        <v>108818.30901546298</v>
      </c>
    </row>
    <row r="86" spans="1:16" s="14" customFormat="1" ht="15" customHeight="1" hidden="1">
      <c r="A86" s="32"/>
      <c r="B86" s="32" t="s">
        <v>88</v>
      </c>
      <c r="C86" s="32">
        <v>85</v>
      </c>
      <c r="D86" s="33" t="s">
        <v>96</v>
      </c>
      <c r="E86" s="35">
        <v>498.20000000000005</v>
      </c>
      <c r="F86" s="36">
        <v>3</v>
      </c>
      <c r="G86" s="85">
        <v>56.82241126465768</v>
      </c>
      <c r="H86" s="38">
        <v>959313.7619047619</v>
      </c>
      <c r="I86" s="47"/>
      <c r="J86" s="89"/>
      <c r="K86" s="84">
        <f t="shared" si="1"/>
        <v>0</v>
      </c>
      <c r="L86" s="98"/>
      <c r="M86" s="87">
        <v>262286.86385825824</v>
      </c>
      <c r="N86" s="39">
        <v>0</v>
      </c>
      <c r="O86" s="41">
        <v>2971.8001967866794</v>
      </c>
      <c r="P86" s="40">
        <v>78916.40844770145</v>
      </c>
    </row>
    <row r="87" spans="1:16" s="31" customFormat="1" ht="15" customHeight="1" hidden="1">
      <c r="A87" s="32"/>
      <c r="B87" s="32" t="s">
        <v>88</v>
      </c>
      <c r="C87" s="32">
        <v>119</v>
      </c>
      <c r="D87" s="33" t="s">
        <v>97</v>
      </c>
      <c r="E87" s="35">
        <v>1233</v>
      </c>
      <c r="F87" s="36">
        <v>4</v>
      </c>
      <c r="G87" s="85">
        <v>57.15186010576336</v>
      </c>
      <c r="H87" s="38">
        <v>2387980.2952380953</v>
      </c>
      <c r="I87" s="47"/>
      <c r="J87" s="89"/>
      <c r="K87" s="84">
        <f aca="true" t="shared" si="2" ref="K87:K118">J87*100/$H$175</f>
        <v>0</v>
      </c>
      <c r="L87" s="98"/>
      <c r="M87" s="87">
        <v>639268.1532022585</v>
      </c>
      <c r="N87" s="39">
        <v>149988.61196507604</v>
      </c>
      <c r="O87" s="41">
        <v>48261.585539187596</v>
      </c>
      <c r="P87" s="40">
        <v>189802.12815285622</v>
      </c>
    </row>
    <row r="88" spans="1:16" s="31" customFormat="1" ht="15" customHeight="1" hidden="1">
      <c r="A88" s="32"/>
      <c r="B88" s="32" t="s">
        <v>88</v>
      </c>
      <c r="C88" s="32">
        <v>176</v>
      </c>
      <c r="D88" s="33" t="s">
        <v>98</v>
      </c>
      <c r="E88" s="35">
        <v>1135</v>
      </c>
      <c r="F88" s="36">
        <v>3</v>
      </c>
      <c r="G88" s="85">
        <v>78.8094117196971</v>
      </c>
      <c r="H88" s="38">
        <v>3031176.6</v>
      </c>
      <c r="I88" s="47"/>
      <c r="J88" s="89"/>
      <c r="K88" s="84">
        <f t="shared" si="2"/>
        <v>0</v>
      </c>
      <c r="L88" s="98"/>
      <c r="M88" s="87">
        <v>143925.56230729556</v>
      </c>
      <c r="N88" s="39">
        <v>0</v>
      </c>
      <c r="O88" s="41">
        <v>4847.211031059665</v>
      </c>
      <c r="P88" s="40">
        <v>216241.8652442397</v>
      </c>
    </row>
    <row r="89" spans="1:16" s="31" customFormat="1" ht="15" customHeight="1" hidden="1">
      <c r="A89" s="32"/>
      <c r="B89" s="32" t="s">
        <v>88</v>
      </c>
      <c r="C89" s="32">
        <v>189</v>
      </c>
      <c r="D89" s="33" t="s">
        <v>99</v>
      </c>
      <c r="E89" s="35">
        <v>385.2</v>
      </c>
      <c r="F89" s="36">
        <v>4</v>
      </c>
      <c r="G89" s="85">
        <v>62.57535524685926</v>
      </c>
      <c r="H89" s="38">
        <v>816821</v>
      </c>
      <c r="I89" s="47"/>
      <c r="J89" s="89"/>
      <c r="K89" s="84">
        <f t="shared" si="2"/>
        <v>0</v>
      </c>
      <c r="L89" s="98"/>
      <c r="M89" s="87">
        <v>152355.34605660924</v>
      </c>
      <c r="N89" s="39">
        <v>145830.72928918572</v>
      </c>
      <c r="O89" s="41">
        <v>1414.319044109466</v>
      </c>
      <c r="P89" s="40">
        <v>44086.61278783271</v>
      </c>
    </row>
    <row r="90" spans="1:16" s="31" customFormat="1" ht="21" customHeight="1">
      <c r="A90" s="42" t="s">
        <v>220</v>
      </c>
      <c r="B90" s="42" t="s">
        <v>88</v>
      </c>
      <c r="C90" s="42"/>
      <c r="D90" s="43"/>
      <c r="E90" s="44">
        <f>SUM(E79:E89)</f>
        <v>54764.99999999999</v>
      </c>
      <c r="F90" s="45"/>
      <c r="G90" s="84">
        <f>H90/E90*100/$H$175</f>
        <v>98.16681549661081</v>
      </c>
      <c r="H90" s="38">
        <f>SUM(H79:H89)</f>
        <v>182181841.34285718</v>
      </c>
      <c r="I90" s="47">
        <f>H90+M90</f>
        <v>183725209.86511257</v>
      </c>
      <c r="J90" s="89">
        <f>I90/E90</f>
        <v>3354.7924744839333</v>
      </c>
      <c r="K90" s="84">
        <f t="shared" si="2"/>
        <v>98.998443785417</v>
      </c>
      <c r="L90" s="98">
        <v>6</v>
      </c>
      <c r="M90" s="86">
        <f>SUM(M79:M89)</f>
        <v>1543368.5222553953</v>
      </c>
      <c r="N90" s="48">
        <f>SUM(N79:N89)</f>
        <v>1599314.638703158</v>
      </c>
      <c r="O90" s="50">
        <f>SUM(O79:O89)</f>
        <v>1827933.8350372156</v>
      </c>
      <c r="P90" s="49">
        <f>SUM(P79:P89)</f>
        <v>4201418.228250505</v>
      </c>
    </row>
    <row r="91" spans="1:16" s="31" customFormat="1" ht="21" customHeight="1" hidden="1">
      <c r="A91" s="32" t="s">
        <v>100</v>
      </c>
      <c r="B91" s="32" t="s">
        <v>101</v>
      </c>
      <c r="C91" s="32">
        <v>12</v>
      </c>
      <c r="D91" s="33" t="s">
        <v>102</v>
      </c>
      <c r="E91" s="35">
        <v>684.8000000000001</v>
      </c>
      <c r="F91" s="36">
        <v>2</v>
      </c>
      <c r="G91" s="85">
        <v>103.48796696609885</v>
      </c>
      <c r="H91" s="38">
        <v>2401545.9428571425</v>
      </c>
      <c r="I91" s="47"/>
      <c r="J91" s="89"/>
      <c r="K91" s="84">
        <f t="shared" si="2"/>
        <v>0</v>
      </c>
      <c r="L91" s="98"/>
      <c r="M91" s="87">
        <v>-14164.832910716388</v>
      </c>
      <c r="N91" s="39">
        <v>0</v>
      </c>
      <c r="O91" s="41">
        <v>1282</v>
      </c>
      <c r="P91" s="40">
        <v>62862.41919050678</v>
      </c>
    </row>
    <row r="92" spans="1:16" s="31" customFormat="1" ht="15" customHeight="1" hidden="1">
      <c r="A92" s="32"/>
      <c r="B92" s="32" t="s">
        <v>101</v>
      </c>
      <c r="C92" s="32">
        <v>31</v>
      </c>
      <c r="D92" s="33" t="s">
        <v>103</v>
      </c>
      <c r="E92" s="35">
        <v>1619</v>
      </c>
      <c r="F92" s="36">
        <v>1</v>
      </c>
      <c r="G92" s="85">
        <v>183.64116313754403</v>
      </c>
      <c r="H92" s="38">
        <v>10075211.600000001</v>
      </c>
      <c r="I92" s="47"/>
      <c r="J92" s="89"/>
      <c r="K92" s="84">
        <f t="shared" si="2"/>
        <v>0</v>
      </c>
      <c r="L92" s="98"/>
      <c r="M92" s="87">
        <v>-803049.3842968021</v>
      </c>
      <c r="N92" s="39">
        <v>0</v>
      </c>
      <c r="O92" s="41">
        <v>5255.337074842477</v>
      </c>
      <c r="P92" s="40">
        <v>49857.99232696901</v>
      </c>
    </row>
    <row r="93" spans="1:16" s="31" customFormat="1" ht="15" customHeight="1" hidden="1">
      <c r="A93" s="32"/>
      <c r="B93" s="32" t="s">
        <v>101</v>
      </c>
      <c r="C93" s="32">
        <v>83</v>
      </c>
      <c r="D93" s="33" t="s">
        <v>104</v>
      </c>
      <c r="E93" s="35">
        <v>242.8</v>
      </c>
      <c r="F93" s="36">
        <v>1</v>
      </c>
      <c r="G93" s="85">
        <v>149.86305742932754</v>
      </c>
      <c r="H93" s="38">
        <v>1233049.6476190477</v>
      </c>
      <c r="I93" s="47"/>
      <c r="J93" s="89"/>
      <c r="K93" s="84">
        <f t="shared" si="2"/>
        <v>0</v>
      </c>
      <c r="L93" s="98"/>
      <c r="M93" s="87">
        <v>-71796.44288754182</v>
      </c>
      <c r="N93" s="39">
        <v>0</v>
      </c>
      <c r="O93" s="41">
        <v>366</v>
      </c>
      <c r="P93" s="40">
        <v>25692.773701757018</v>
      </c>
    </row>
    <row r="94" spans="1:16" s="31" customFormat="1" ht="15" customHeight="1" hidden="1">
      <c r="A94" s="32"/>
      <c r="B94" s="32" t="s">
        <v>101</v>
      </c>
      <c r="C94" s="32">
        <v>111</v>
      </c>
      <c r="D94" s="33" t="s">
        <v>105</v>
      </c>
      <c r="E94" s="35">
        <v>2143.2000000000003</v>
      </c>
      <c r="F94" s="36">
        <v>1</v>
      </c>
      <c r="G94" s="85">
        <v>148.92237995388584</v>
      </c>
      <c r="H94" s="38">
        <v>10815832.704761904</v>
      </c>
      <c r="I94" s="47"/>
      <c r="J94" s="89"/>
      <c r="K94" s="84">
        <f t="shared" si="2"/>
        <v>0</v>
      </c>
      <c r="L94" s="98"/>
      <c r="M94" s="87">
        <v>-621792.6984592784</v>
      </c>
      <c r="N94" s="39">
        <v>0</v>
      </c>
      <c r="O94" s="41">
        <v>7279.503993826028</v>
      </c>
      <c r="P94" s="40">
        <v>167927.0506766515</v>
      </c>
    </row>
    <row r="95" spans="1:16" s="31" customFormat="1" ht="15" customHeight="1" hidden="1">
      <c r="A95" s="32"/>
      <c r="B95" s="32" t="s">
        <v>101</v>
      </c>
      <c r="C95" s="32">
        <v>117</v>
      </c>
      <c r="D95" s="33" t="s">
        <v>106</v>
      </c>
      <c r="E95" s="35">
        <v>844.1999999999999</v>
      </c>
      <c r="F95" s="36">
        <v>1</v>
      </c>
      <c r="G95" s="85">
        <v>152.58445814753628</v>
      </c>
      <c r="H95" s="38">
        <v>4365087.361904762</v>
      </c>
      <c r="I95" s="47"/>
      <c r="J95" s="89"/>
      <c r="K95" s="84">
        <f t="shared" si="2"/>
        <v>0</v>
      </c>
      <c r="L95" s="98"/>
      <c r="M95" s="87">
        <v>-263255.88715813897</v>
      </c>
      <c r="N95" s="39">
        <v>0</v>
      </c>
      <c r="O95" s="41">
        <v>1462</v>
      </c>
      <c r="P95" s="40">
        <v>102778.81429603107</v>
      </c>
    </row>
    <row r="96" spans="1:16" s="14" customFormat="1" ht="15" customHeight="1" hidden="1">
      <c r="A96" s="32"/>
      <c r="B96" s="32" t="s">
        <v>101</v>
      </c>
      <c r="C96" s="32">
        <v>134</v>
      </c>
      <c r="D96" s="33" t="s">
        <v>107</v>
      </c>
      <c r="E96" s="35">
        <v>5899.599999999999</v>
      </c>
      <c r="F96" s="36">
        <v>1</v>
      </c>
      <c r="G96" s="85">
        <v>235.0056038130851</v>
      </c>
      <c r="H96" s="38">
        <v>46982711.52380952</v>
      </c>
      <c r="I96" s="47"/>
      <c r="J96" s="89"/>
      <c r="K96" s="84">
        <f t="shared" si="2"/>
        <v>0</v>
      </c>
      <c r="L96" s="98"/>
      <c r="M96" s="87">
        <v>-5073264.314113962</v>
      </c>
      <c r="N96" s="39">
        <v>0</v>
      </c>
      <c r="O96" s="41">
        <v>0</v>
      </c>
      <c r="P96" s="40">
        <v>507549.57749495696</v>
      </c>
    </row>
    <row r="97" spans="1:16" s="31" customFormat="1" ht="15" customHeight="1" hidden="1">
      <c r="A97" s="32"/>
      <c r="B97" s="32" t="s">
        <v>101</v>
      </c>
      <c r="C97" s="32">
        <v>142</v>
      </c>
      <c r="D97" s="33" t="s">
        <v>108</v>
      </c>
      <c r="E97" s="35">
        <v>2947.8</v>
      </c>
      <c r="F97" s="36">
        <v>1</v>
      </c>
      <c r="G97" s="85">
        <v>125.50698664206806</v>
      </c>
      <c r="H97" s="38">
        <v>12537276.657142857</v>
      </c>
      <c r="I97" s="47"/>
      <c r="J97" s="89"/>
      <c r="K97" s="84">
        <f t="shared" si="2"/>
        <v>0</v>
      </c>
      <c r="L97" s="98"/>
      <c r="M97" s="87">
        <v>-445894.90542378783</v>
      </c>
      <c r="N97" s="39">
        <v>0</v>
      </c>
      <c r="O97" s="41">
        <v>0</v>
      </c>
      <c r="P97" s="40">
        <v>167135.90655413695</v>
      </c>
    </row>
    <row r="98" spans="1:16" s="14" customFormat="1" ht="15" customHeight="1" hidden="1">
      <c r="A98" s="32"/>
      <c r="B98" s="32" t="s">
        <v>101</v>
      </c>
      <c r="C98" s="32">
        <v>147</v>
      </c>
      <c r="D98" s="33" t="s">
        <v>109</v>
      </c>
      <c r="E98" s="35">
        <v>674</v>
      </c>
      <c r="F98" s="36">
        <v>3</v>
      </c>
      <c r="G98" s="85">
        <v>123.42256881898315</v>
      </c>
      <c r="H98" s="38">
        <v>2818978.542857143</v>
      </c>
      <c r="I98" s="47"/>
      <c r="J98" s="89"/>
      <c r="K98" s="84">
        <f t="shared" si="2"/>
        <v>0</v>
      </c>
      <c r="L98" s="98"/>
      <c r="M98" s="87">
        <v>-93620.24240336295</v>
      </c>
      <c r="N98" s="39">
        <v>163181.79347531928</v>
      </c>
      <c r="O98" s="41">
        <v>1344</v>
      </c>
      <c r="P98" s="40">
        <v>47045.078380720166</v>
      </c>
    </row>
    <row r="99" spans="1:16" s="31" customFormat="1" ht="15" customHeight="1" hidden="1">
      <c r="A99" s="32"/>
      <c r="B99" s="32" t="s">
        <v>101</v>
      </c>
      <c r="C99" s="32">
        <v>162</v>
      </c>
      <c r="D99" s="33" t="s">
        <v>110</v>
      </c>
      <c r="E99" s="35">
        <v>944</v>
      </c>
      <c r="F99" s="36">
        <v>1</v>
      </c>
      <c r="G99" s="85">
        <v>168.92937280181562</v>
      </c>
      <c r="H99" s="38">
        <v>5403989</v>
      </c>
      <c r="I99" s="47"/>
      <c r="J99" s="89"/>
      <c r="K99" s="84">
        <f t="shared" si="2"/>
        <v>0</v>
      </c>
      <c r="L99" s="98"/>
      <c r="M99" s="87">
        <v>-385879.46008720266</v>
      </c>
      <c r="N99" s="39">
        <v>0</v>
      </c>
      <c r="O99" s="41">
        <v>1494</v>
      </c>
      <c r="P99" s="40">
        <v>55220.37267651962</v>
      </c>
    </row>
    <row r="100" spans="1:16" s="31" customFormat="1" ht="15" customHeight="1" hidden="1">
      <c r="A100" s="32"/>
      <c r="B100" s="32" t="s">
        <v>101</v>
      </c>
      <c r="C100" s="32">
        <v>163</v>
      </c>
      <c r="D100" s="33" t="s">
        <v>111</v>
      </c>
      <c r="E100" s="35">
        <v>1351.6</v>
      </c>
      <c r="F100" s="36">
        <v>1</v>
      </c>
      <c r="G100" s="85">
        <v>171.05102026144345</v>
      </c>
      <c r="H100" s="38">
        <v>7834497.466666667</v>
      </c>
      <c r="I100" s="47"/>
      <c r="J100" s="89"/>
      <c r="K100" s="84">
        <f t="shared" si="2"/>
        <v>0</v>
      </c>
      <c r="L100" s="98"/>
      <c r="M100" s="87">
        <v>-569500.1499758438</v>
      </c>
      <c r="N100" s="39">
        <v>0</v>
      </c>
      <c r="O100" s="41">
        <v>3748.457257376945</v>
      </c>
      <c r="P100" s="40">
        <v>96186.52882684724</v>
      </c>
    </row>
    <row r="101" spans="1:16" s="31" customFormat="1" ht="15" customHeight="1" hidden="1">
      <c r="A101" s="32"/>
      <c r="B101" s="32" t="s">
        <v>101</v>
      </c>
      <c r="C101" s="32">
        <v>213</v>
      </c>
      <c r="D101" s="33" t="s">
        <v>112</v>
      </c>
      <c r="E101" s="35">
        <v>1338.6000000000001</v>
      </c>
      <c r="F101" s="36">
        <v>1</v>
      </c>
      <c r="G101" s="85">
        <v>118.90149672336622</v>
      </c>
      <c r="H101" s="38">
        <v>5393559.00952381</v>
      </c>
      <c r="I101" s="47"/>
      <c r="J101" s="89"/>
      <c r="K101" s="84">
        <f t="shared" si="2"/>
        <v>0</v>
      </c>
      <c r="L101" s="98"/>
      <c r="M101" s="87">
        <v>-150045.28649476985</v>
      </c>
      <c r="N101" s="39">
        <v>0</v>
      </c>
      <c r="O101" s="41">
        <v>4670.577742691674</v>
      </c>
      <c r="P101" s="40">
        <v>49848.91885436683</v>
      </c>
    </row>
    <row r="102" spans="1:16" s="31" customFormat="1" ht="21" customHeight="1">
      <c r="A102" s="42" t="s">
        <v>215</v>
      </c>
      <c r="B102" s="42" t="s">
        <v>101</v>
      </c>
      <c r="C102" s="42"/>
      <c r="D102" s="43"/>
      <c r="E102" s="44">
        <f>SUM(E91:E101)</f>
        <v>18689.6</v>
      </c>
      <c r="F102" s="45"/>
      <c r="G102" s="84">
        <f>H102/E102*100/$H$175</f>
        <v>173.46392618432532</v>
      </c>
      <c r="H102" s="38">
        <f>SUM(H91:H101)</f>
        <v>109861739.45714286</v>
      </c>
      <c r="I102" s="47">
        <f>H102+M102</f>
        <v>101369475.85293145</v>
      </c>
      <c r="J102" s="89">
        <f>I102/E102</f>
        <v>5423.8440551393005</v>
      </c>
      <c r="K102" s="84">
        <f t="shared" si="2"/>
        <v>160.0552418301747</v>
      </c>
      <c r="L102" s="98">
        <v>1</v>
      </c>
      <c r="M102" s="86">
        <f>SUM(M91:M101)</f>
        <v>-8492263.604211407</v>
      </c>
      <c r="N102" s="48">
        <f>SUM(N91:N101)</f>
        <v>163181.79347531928</v>
      </c>
      <c r="O102" s="50">
        <f>SUM(O91:O101)</f>
        <v>26901.876068737125</v>
      </c>
      <c r="P102" s="49">
        <f>SUM(P91:P101)</f>
        <v>1332105.4329794631</v>
      </c>
    </row>
    <row r="103" spans="1:16" s="31" customFormat="1" ht="21" customHeight="1" hidden="1">
      <c r="A103" s="32" t="s">
        <v>113</v>
      </c>
      <c r="B103" s="32" t="s">
        <v>114</v>
      </c>
      <c r="C103" s="32">
        <v>19</v>
      </c>
      <c r="D103" s="33" t="s">
        <v>115</v>
      </c>
      <c r="E103" s="35">
        <v>1281</v>
      </c>
      <c r="F103" s="36">
        <v>2</v>
      </c>
      <c r="G103" s="85">
        <v>100.53637876042755</v>
      </c>
      <c r="H103" s="38">
        <v>4364250.4</v>
      </c>
      <c r="I103" s="47"/>
      <c r="J103" s="89"/>
      <c r="K103" s="84">
        <f t="shared" si="2"/>
        <v>0</v>
      </c>
      <c r="L103" s="98"/>
      <c r="M103" s="87">
        <v>-4074.7037888841946</v>
      </c>
      <c r="N103" s="39">
        <v>0</v>
      </c>
      <c r="O103" s="41">
        <v>4340.713504042503</v>
      </c>
      <c r="P103" s="40">
        <v>-21586.99593480605</v>
      </c>
    </row>
    <row r="104" spans="1:16" s="31" customFormat="1" ht="15" customHeight="1" hidden="1">
      <c r="A104" s="32"/>
      <c r="B104" s="32" t="s">
        <v>114</v>
      </c>
      <c r="C104" s="32">
        <v>113</v>
      </c>
      <c r="D104" s="33" t="s">
        <v>114</v>
      </c>
      <c r="E104" s="35">
        <v>3598.0000000000005</v>
      </c>
      <c r="F104" s="36">
        <v>2</v>
      </c>
      <c r="G104" s="85">
        <v>89.6526318879187</v>
      </c>
      <c r="H104" s="38">
        <v>10931040.285714285</v>
      </c>
      <c r="I104" s="47"/>
      <c r="J104" s="89"/>
      <c r="K104" s="84">
        <f t="shared" si="2"/>
        <v>0</v>
      </c>
      <c r="L104" s="98"/>
      <c r="M104" s="87">
        <v>108787.00101806509</v>
      </c>
      <c r="N104" s="39">
        <v>48394.25031973177</v>
      </c>
      <c r="O104" s="41">
        <v>0</v>
      </c>
      <c r="P104" s="40">
        <v>266426.3482319837</v>
      </c>
    </row>
    <row r="105" spans="1:16" s="31" customFormat="1" ht="21" customHeight="1">
      <c r="A105" s="42" t="s">
        <v>217</v>
      </c>
      <c r="B105" s="42" t="s">
        <v>114</v>
      </c>
      <c r="C105" s="42"/>
      <c r="D105" s="43"/>
      <c r="E105" s="44">
        <f>SUM(E103:E104)</f>
        <v>4879</v>
      </c>
      <c r="F105" s="45"/>
      <c r="G105" s="84">
        <f>H105/E105*100/$H$175</f>
        <v>92.5102010093952</v>
      </c>
      <c r="H105" s="38">
        <f>SUM(H103:H104)</f>
        <v>15295290.685714286</v>
      </c>
      <c r="I105" s="47">
        <f>H105+M105</f>
        <v>15400002.982943466</v>
      </c>
      <c r="J105" s="89">
        <f>I105/E105</f>
        <v>3156.3851164057114</v>
      </c>
      <c r="K105" s="84">
        <f t="shared" si="2"/>
        <v>93.14353030426598</v>
      </c>
      <c r="L105" s="98">
        <v>7</v>
      </c>
      <c r="M105" s="86">
        <f>SUM(M103:M104)</f>
        <v>104712.2972291809</v>
      </c>
      <c r="N105" s="48">
        <f>SUM(N103:N104)</f>
        <v>48394.25031973177</v>
      </c>
      <c r="O105" s="50">
        <f>SUM(O103:O104)</f>
        <v>4340.713504042503</v>
      </c>
      <c r="P105" s="49">
        <f>SUM(P103:P104)</f>
        <v>244839.35229717765</v>
      </c>
    </row>
    <row r="106" spans="1:16" s="31" customFormat="1" ht="21" customHeight="1" hidden="1">
      <c r="A106" s="32" t="s">
        <v>116</v>
      </c>
      <c r="B106" s="32" t="s">
        <v>117</v>
      </c>
      <c r="C106" s="32">
        <v>35</v>
      </c>
      <c r="D106" s="33" t="s">
        <v>118</v>
      </c>
      <c r="E106" s="35">
        <v>239.99999999999997</v>
      </c>
      <c r="F106" s="36">
        <v>3</v>
      </c>
      <c r="G106" s="85">
        <v>100</v>
      </c>
      <c r="H106" s="38">
        <v>817980.5885145097</v>
      </c>
      <c r="I106" s="47"/>
      <c r="J106" s="89"/>
      <c r="K106" s="84">
        <f t="shared" si="2"/>
        <v>0</v>
      </c>
      <c r="L106" s="98"/>
      <c r="M106" s="87">
        <v>0</v>
      </c>
      <c r="N106" s="39">
        <v>105931.74275317893</v>
      </c>
      <c r="O106" s="41">
        <v>1326.7974431950013</v>
      </c>
      <c r="P106" s="40">
        <v>14948.276568289719</v>
      </c>
    </row>
    <row r="107" spans="1:16" s="31" customFormat="1" ht="15" customHeight="1" hidden="1">
      <c r="A107" s="32"/>
      <c r="B107" s="32" t="s">
        <v>117</v>
      </c>
      <c r="C107" s="32">
        <v>48</v>
      </c>
      <c r="D107" s="33" t="s">
        <v>119</v>
      </c>
      <c r="E107" s="35">
        <v>604.4000000000001</v>
      </c>
      <c r="F107" s="36">
        <v>4</v>
      </c>
      <c r="G107" s="85">
        <v>48.519012312246225</v>
      </c>
      <c r="H107" s="38">
        <v>993742.1238095238</v>
      </c>
      <c r="I107" s="47"/>
      <c r="J107" s="89"/>
      <c r="K107" s="84">
        <f t="shared" si="2"/>
        <v>0</v>
      </c>
      <c r="L107" s="98"/>
      <c r="M107" s="87">
        <v>452349.63368050597</v>
      </c>
      <c r="N107" s="39">
        <v>432308.549309066</v>
      </c>
      <c r="O107" s="41">
        <v>4258.498360222558</v>
      </c>
      <c r="P107" s="40">
        <v>-19339.671926526396</v>
      </c>
    </row>
    <row r="108" spans="1:16" s="31" customFormat="1" ht="15" customHeight="1" hidden="1">
      <c r="A108" s="32"/>
      <c r="B108" s="32" t="s">
        <v>117</v>
      </c>
      <c r="C108" s="32">
        <v>56</v>
      </c>
      <c r="D108" s="33" t="s">
        <v>120</v>
      </c>
      <c r="E108" s="35">
        <v>215</v>
      </c>
      <c r="F108" s="36">
        <v>5</v>
      </c>
      <c r="G108" s="85">
        <v>38.8947127352034</v>
      </c>
      <c r="H108" s="38">
        <v>283378.12380952376</v>
      </c>
      <c r="I108" s="47"/>
      <c r="J108" s="89"/>
      <c r="K108" s="84">
        <f t="shared" si="2"/>
        <v>0</v>
      </c>
      <c r="L108" s="98"/>
      <c r="M108" s="87">
        <v>226626.12282713488</v>
      </c>
      <c r="N108" s="39">
        <v>292494.9455146639</v>
      </c>
      <c r="O108" s="51">
        <v>2262.2825019559905</v>
      </c>
      <c r="P108" s="40">
        <v>24548.41876517406</v>
      </c>
    </row>
    <row r="109" spans="1:16" s="14" customFormat="1" ht="15" customHeight="1" hidden="1">
      <c r="A109" s="32"/>
      <c r="B109" s="32" t="s">
        <v>117</v>
      </c>
      <c r="C109" s="32">
        <v>59</v>
      </c>
      <c r="D109" s="33" t="s">
        <v>121</v>
      </c>
      <c r="E109" s="35">
        <v>1782</v>
      </c>
      <c r="F109" s="36">
        <v>2</v>
      </c>
      <c r="G109" s="85">
        <v>113.5417642312283</v>
      </c>
      <c r="H109" s="38">
        <v>6856470.79047619</v>
      </c>
      <c r="I109" s="47"/>
      <c r="J109" s="89"/>
      <c r="K109" s="84">
        <f t="shared" si="2"/>
        <v>0</v>
      </c>
      <c r="L109" s="98"/>
      <c r="M109" s="87">
        <v>-143106.1470466755</v>
      </c>
      <c r="N109" s="39">
        <v>121898.61973537598</v>
      </c>
      <c r="O109" s="41">
        <v>6679.750832645716</v>
      </c>
      <c r="P109" s="40">
        <v>123864.24484165589</v>
      </c>
    </row>
    <row r="110" spans="1:16" s="31" customFormat="1" ht="15" customHeight="1" hidden="1">
      <c r="A110" s="32"/>
      <c r="B110" s="32" t="s">
        <v>117</v>
      </c>
      <c r="C110" s="32">
        <v>66</v>
      </c>
      <c r="D110" s="33" t="s">
        <v>122</v>
      </c>
      <c r="E110" s="35">
        <v>1151</v>
      </c>
      <c r="F110" s="36">
        <v>3</v>
      </c>
      <c r="G110" s="85">
        <v>59.346034111477415</v>
      </c>
      <c r="H110" s="38">
        <v>2314751.2</v>
      </c>
      <c r="I110" s="47"/>
      <c r="J110" s="89"/>
      <c r="K110" s="84">
        <f t="shared" si="2"/>
        <v>0</v>
      </c>
      <c r="L110" s="98"/>
      <c r="M110" s="87">
        <v>537201.4878701156</v>
      </c>
      <c r="N110" s="39">
        <v>0</v>
      </c>
      <c r="O110" s="41">
        <v>5869.883396212697</v>
      </c>
      <c r="P110" s="40">
        <v>65736.78914833027</v>
      </c>
    </row>
    <row r="111" spans="1:16" s="31" customFormat="1" ht="15" customHeight="1" hidden="1">
      <c r="A111" s="32"/>
      <c r="B111" s="32" t="s">
        <v>117</v>
      </c>
      <c r="C111" s="32">
        <v>68</v>
      </c>
      <c r="D111" s="33" t="s">
        <v>123</v>
      </c>
      <c r="E111" s="35">
        <v>4193.6</v>
      </c>
      <c r="F111" s="36">
        <v>2</v>
      </c>
      <c r="G111" s="85">
        <v>125.07749247827854</v>
      </c>
      <c r="H111" s="38">
        <v>17774748.4</v>
      </c>
      <c r="I111" s="47"/>
      <c r="J111" s="89"/>
      <c r="K111" s="84">
        <f t="shared" si="2"/>
        <v>0</v>
      </c>
      <c r="L111" s="98"/>
      <c r="M111" s="87">
        <v>-623657.9366331486</v>
      </c>
      <c r="N111" s="39">
        <v>0</v>
      </c>
      <c r="O111" s="41">
        <v>0</v>
      </c>
      <c r="P111" s="40">
        <v>285972.7941003491</v>
      </c>
    </row>
    <row r="112" spans="1:16" s="31" customFormat="1" ht="15" customHeight="1" hidden="1">
      <c r="A112" s="32"/>
      <c r="B112" s="32" t="s">
        <v>117</v>
      </c>
      <c r="C112" s="32">
        <v>69</v>
      </c>
      <c r="D112" s="33" t="s">
        <v>124</v>
      </c>
      <c r="E112" s="35">
        <v>804</v>
      </c>
      <c r="F112" s="36">
        <v>4</v>
      </c>
      <c r="G112" s="85">
        <v>61.4915220622784</v>
      </c>
      <c r="H112" s="38">
        <v>1675361.704761905</v>
      </c>
      <c r="I112" s="47"/>
      <c r="J112" s="89"/>
      <c r="K112" s="84">
        <f t="shared" si="2"/>
        <v>0</v>
      </c>
      <c r="L112" s="98"/>
      <c r="M112" s="87">
        <v>336685.8012994906</v>
      </c>
      <c r="N112" s="39">
        <v>0</v>
      </c>
      <c r="O112" s="41">
        <v>4115.849386724225</v>
      </c>
      <c r="P112" s="40">
        <v>89326.29006721405</v>
      </c>
    </row>
    <row r="113" spans="1:16" s="31" customFormat="1" ht="15" customHeight="1" hidden="1">
      <c r="A113" s="32"/>
      <c r="B113" s="32" t="s">
        <v>117</v>
      </c>
      <c r="C113" s="32">
        <v>82</v>
      </c>
      <c r="D113" s="33" t="s">
        <v>125</v>
      </c>
      <c r="E113" s="35">
        <v>1177.6</v>
      </c>
      <c r="F113" s="36">
        <v>4</v>
      </c>
      <c r="G113" s="85">
        <v>53.52842717036564</v>
      </c>
      <c r="H113" s="38">
        <v>2136090.123809524</v>
      </c>
      <c r="I113" s="47"/>
      <c r="J113" s="89"/>
      <c r="K113" s="84">
        <f t="shared" si="2"/>
        <v>0</v>
      </c>
      <c r="L113" s="98"/>
      <c r="M113" s="87">
        <v>718172.1939550607</v>
      </c>
      <c r="N113" s="39">
        <v>320138.98395735375</v>
      </c>
      <c r="O113" s="41">
        <v>4490.680980627396</v>
      </c>
      <c r="P113" s="40">
        <v>121489.82017733612</v>
      </c>
    </row>
    <row r="114" spans="1:16" s="31" customFormat="1" ht="15" customHeight="1" hidden="1">
      <c r="A114" s="32"/>
      <c r="B114" s="32" t="s">
        <v>117</v>
      </c>
      <c r="C114" s="32">
        <v>131</v>
      </c>
      <c r="D114" s="33" t="s">
        <v>126</v>
      </c>
      <c r="E114" s="35">
        <v>375.8</v>
      </c>
      <c r="F114" s="36">
        <v>5</v>
      </c>
      <c r="G114" s="85">
        <v>34.66748406699557</v>
      </c>
      <c r="H114" s="38">
        <v>441485.44761904766</v>
      </c>
      <c r="I114" s="47"/>
      <c r="J114" s="89"/>
      <c r="K114" s="84">
        <f t="shared" si="2"/>
        <v>0</v>
      </c>
      <c r="L114" s="98"/>
      <c r="M114" s="87">
        <v>449954.5332463306</v>
      </c>
      <c r="N114" s="39">
        <v>498962.6889935045</v>
      </c>
      <c r="O114" s="41">
        <v>4737.158873537199</v>
      </c>
      <c r="P114" s="40">
        <v>102049.21756911975</v>
      </c>
    </row>
    <row r="115" spans="1:16" s="31" customFormat="1" ht="15" customHeight="1" hidden="1">
      <c r="A115" s="32"/>
      <c r="B115" s="32" t="s">
        <v>117</v>
      </c>
      <c r="C115" s="32">
        <v>138</v>
      </c>
      <c r="D115" s="33" t="s">
        <v>127</v>
      </c>
      <c r="E115" s="35">
        <v>786</v>
      </c>
      <c r="F115" s="36">
        <v>3</v>
      </c>
      <c r="G115" s="85">
        <v>77.4021416357293</v>
      </c>
      <c r="H115" s="38">
        <v>2061639.9238095237</v>
      </c>
      <c r="I115" s="47"/>
      <c r="J115" s="89"/>
      <c r="K115" s="84">
        <f t="shared" si="2"/>
        <v>0</v>
      </c>
      <c r="L115" s="98"/>
      <c r="M115" s="87">
        <v>113347.8161325484</v>
      </c>
      <c r="N115" s="39">
        <v>0</v>
      </c>
      <c r="O115" s="41">
        <v>3976.0689508969062</v>
      </c>
      <c r="P115" s="40">
        <v>61734.32946858367</v>
      </c>
    </row>
    <row r="116" spans="1:16" s="31" customFormat="1" ht="15" customHeight="1" hidden="1">
      <c r="A116" s="32"/>
      <c r="B116" s="32" t="s">
        <v>117</v>
      </c>
      <c r="C116" s="32">
        <v>150</v>
      </c>
      <c r="D116" s="33" t="s">
        <v>128</v>
      </c>
      <c r="E116" s="35">
        <v>2514</v>
      </c>
      <c r="F116" s="36">
        <v>3</v>
      </c>
      <c r="G116" s="85">
        <v>59.67213742981927</v>
      </c>
      <c r="H116" s="38">
        <v>5083632.647619047</v>
      </c>
      <c r="I116" s="47"/>
      <c r="J116" s="89"/>
      <c r="K116" s="84">
        <f t="shared" si="2"/>
        <v>0</v>
      </c>
      <c r="L116" s="98"/>
      <c r="M116" s="87">
        <v>1154600.4663806395</v>
      </c>
      <c r="N116" s="39">
        <v>815989.8137496037</v>
      </c>
      <c r="O116" s="41">
        <v>1112.2090016909042</v>
      </c>
      <c r="P116" s="40">
        <v>92821.49263763586</v>
      </c>
    </row>
    <row r="117" spans="1:16" s="31" customFormat="1" ht="15" customHeight="1" hidden="1">
      <c r="A117" s="32"/>
      <c r="B117" s="32" t="s">
        <v>117</v>
      </c>
      <c r="C117" s="32">
        <v>156</v>
      </c>
      <c r="D117" s="33" t="s">
        <v>129</v>
      </c>
      <c r="E117" s="35">
        <v>1401</v>
      </c>
      <c r="F117" s="36">
        <v>4</v>
      </c>
      <c r="G117" s="85">
        <v>53.69216482124437</v>
      </c>
      <c r="H117" s="38">
        <v>2549096.885714286</v>
      </c>
      <c r="I117" s="47"/>
      <c r="J117" s="89"/>
      <c r="K117" s="84">
        <f t="shared" si="2"/>
        <v>0</v>
      </c>
      <c r="L117" s="98"/>
      <c r="M117" s="87">
        <v>848404.843788828</v>
      </c>
      <c r="N117" s="39">
        <v>925206.4633669123</v>
      </c>
      <c r="O117" s="41">
        <v>8068.747708290579</v>
      </c>
      <c r="P117" s="40">
        <v>278559.8201395284</v>
      </c>
    </row>
    <row r="118" spans="1:16" s="31" customFormat="1" ht="21" customHeight="1">
      <c r="A118" s="42" t="s">
        <v>219</v>
      </c>
      <c r="B118" s="42" t="s">
        <v>117</v>
      </c>
      <c r="C118" s="42"/>
      <c r="D118" s="43"/>
      <c r="E118" s="44">
        <f>SUM(E106:E117)</f>
        <v>15244.4</v>
      </c>
      <c r="F118" s="45"/>
      <c r="G118" s="84">
        <f>H118/E118*100/$H$175</f>
        <v>83.2153473714802</v>
      </c>
      <c r="H118" s="38">
        <f>SUM(H106:H117)</f>
        <v>42988377.95994307</v>
      </c>
      <c r="I118" s="47">
        <f>H118+M118</f>
        <v>47058956.775443904</v>
      </c>
      <c r="J118" s="89">
        <f>I118/E118</f>
        <v>3086.9668058725765</v>
      </c>
      <c r="K118" s="84">
        <f t="shared" si="2"/>
        <v>91.09502662922114</v>
      </c>
      <c r="L118" s="98">
        <v>10</v>
      </c>
      <c r="M118" s="86">
        <f>SUM(M106:M117)</f>
        <v>4070578.8155008303</v>
      </c>
      <c r="N118" s="48">
        <f>SUM(N106:N117)</f>
        <v>3512931.807379659</v>
      </c>
      <c r="O118" s="50">
        <f>SUM(O106:O117)</f>
        <v>46897.92743599918</v>
      </c>
      <c r="P118" s="49">
        <f>SUM(P106:P117)</f>
        <v>1241711.8215566906</v>
      </c>
    </row>
    <row r="119" spans="1:16" s="31" customFormat="1" ht="21" customHeight="1" hidden="1">
      <c r="A119" s="32" t="s">
        <v>130</v>
      </c>
      <c r="B119" s="32" t="s">
        <v>131</v>
      </c>
      <c r="C119" s="32">
        <v>5</v>
      </c>
      <c r="D119" s="33" t="s">
        <v>132</v>
      </c>
      <c r="E119" s="35">
        <v>243.2</v>
      </c>
      <c r="F119" s="36">
        <v>4</v>
      </c>
      <c r="G119" s="85">
        <v>70.8412259991058</v>
      </c>
      <c r="H119" s="38">
        <v>583830.7047619048</v>
      </c>
      <c r="I119" s="47"/>
      <c r="J119" s="89"/>
      <c r="K119" s="84">
        <f aca="true" t="shared" si="3" ref="K119:K150">J119*100/$H$175</f>
        <v>0</v>
      </c>
      <c r="L119" s="98"/>
      <c r="M119" s="87">
        <v>58392.64349441464</v>
      </c>
      <c r="N119" s="39">
        <v>153408.49374947412</v>
      </c>
      <c r="O119" s="41">
        <v>1095.151873332622</v>
      </c>
      <c r="P119" s="40">
        <v>47774.803800920025</v>
      </c>
    </row>
    <row r="120" spans="1:16" s="31" customFormat="1" ht="15" customHeight="1" hidden="1">
      <c r="A120" s="32"/>
      <c r="B120" s="32" t="s">
        <v>131</v>
      </c>
      <c r="C120" s="32">
        <v>17</v>
      </c>
      <c r="D120" s="33" t="s">
        <v>133</v>
      </c>
      <c r="E120" s="35">
        <v>1323.6</v>
      </c>
      <c r="F120" s="36">
        <v>3</v>
      </c>
      <c r="G120" s="85">
        <v>83.67279121597757</v>
      </c>
      <c r="H120" s="38">
        <v>3752997.780952381</v>
      </c>
      <c r="I120" s="47"/>
      <c r="J120" s="89"/>
      <c r="K120" s="84">
        <f t="shared" si="3"/>
        <v>0</v>
      </c>
      <c r="L120" s="98"/>
      <c r="M120" s="87">
        <v>99640.68338813102</v>
      </c>
      <c r="N120" s="39">
        <v>187375.5508626274</v>
      </c>
      <c r="O120" s="41">
        <v>4786.779917670359</v>
      </c>
      <c r="P120" s="40">
        <v>144409.03261630947</v>
      </c>
    </row>
    <row r="121" spans="1:16" s="31" customFormat="1" ht="15" customHeight="1" hidden="1">
      <c r="A121" s="32"/>
      <c r="B121" s="32" t="s">
        <v>131</v>
      </c>
      <c r="C121" s="32">
        <v>40</v>
      </c>
      <c r="D121" s="33" t="s">
        <v>134</v>
      </c>
      <c r="E121" s="35">
        <v>2203.0000000000005</v>
      </c>
      <c r="F121" s="36">
        <v>3</v>
      </c>
      <c r="G121" s="85">
        <v>79.58631899716246</v>
      </c>
      <c r="H121" s="38">
        <v>5941419.371428572</v>
      </c>
      <c r="I121" s="47"/>
      <c r="J121" s="89"/>
      <c r="K121" s="84">
        <f t="shared" si="3"/>
        <v>0</v>
      </c>
      <c r="L121" s="98"/>
      <c r="M121" s="87">
        <v>259246.6728303619</v>
      </c>
      <c r="N121" s="39">
        <v>0</v>
      </c>
      <c r="O121" s="41">
        <v>0</v>
      </c>
      <c r="P121" s="40">
        <v>127470.1284448335</v>
      </c>
    </row>
    <row r="122" spans="1:16" s="31" customFormat="1" ht="15" customHeight="1" hidden="1">
      <c r="A122" s="32"/>
      <c r="B122" s="32" t="s">
        <v>131</v>
      </c>
      <c r="C122" s="32">
        <v>44</v>
      </c>
      <c r="D122" s="33" t="s">
        <v>135</v>
      </c>
      <c r="E122" s="35">
        <v>734</v>
      </c>
      <c r="F122" s="36">
        <v>1</v>
      </c>
      <c r="G122" s="85">
        <v>112.50080844007582</v>
      </c>
      <c r="H122" s="38">
        <v>2798266</v>
      </c>
      <c r="I122" s="47"/>
      <c r="J122" s="89"/>
      <c r="K122" s="84">
        <f t="shared" si="3"/>
        <v>0</v>
      </c>
      <c r="L122" s="98"/>
      <c r="M122" s="87">
        <v>-54413.8557775495</v>
      </c>
      <c r="N122" s="39">
        <v>0</v>
      </c>
      <c r="O122" s="41">
        <v>1136</v>
      </c>
      <c r="P122" s="40">
        <v>93188.08782960405</v>
      </c>
    </row>
    <row r="123" spans="1:16" s="31" customFormat="1" ht="15" customHeight="1" hidden="1">
      <c r="A123" s="32"/>
      <c r="B123" s="32" t="s">
        <v>131</v>
      </c>
      <c r="C123" s="32">
        <v>52</v>
      </c>
      <c r="D123" s="33" t="s">
        <v>136</v>
      </c>
      <c r="E123" s="35">
        <v>3013.6000000000004</v>
      </c>
      <c r="F123" s="36">
        <v>2</v>
      </c>
      <c r="G123" s="85">
        <v>113.3271211125395</v>
      </c>
      <c r="H123" s="38">
        <v>11573287.876190476</v>
      </c>
      <c r="I123" s="47"/>
      <c r="J123" s="89"/>
      <c r="K123" s="84">
        <f t="shared" si="3"/>
        <v>0</v>
      </c>
      <c r="L123" s="98"/>
      <c r="M123" s="87">
        <v>-238175.6136074792</v>
      </c>
      <c r="N123" s="39">
        <v>0</v>
      </c>
      <c r="O123" s="41">
        <v>0</v>
      </c>
      <c r="P123" s="40">
        <v>251434.15537732153</v>
      </c>
    </row>
    <row r="124" spans="1:16" s="31" customFormat="1" ht="15" customHeight="1" hidden="1">
      <c r="A124" s="32"/>
      <c r="B124" s="32" t="s">
        <v>131</v>
      </c>
      <c r="C124" s="32">
        <v>53</v>
      </c>
      <c r="D124" s="33" t="s">
        <v>137</v>
      </c>
      <c r="E124" s="35">
        <v>393.59999999999997</v>
      </c>
      <c r="F124" s="36">
        <v>4</v>
      </c>
      <c r="G124" s="85">
        <v>51.28136936612686</v>
      </c>
      <c r="H124" s="38">
        <v>683993.5333333333</v>
      </c>
      <c r="I124" s="47"/>
      <c r="J124" s="89"/>
      <c r="K124" s="84">
        <f t="shared" si="3"/>
        <v>0</v>
      </c>
      <c r="L124" s="98"/>
      <c r="M124" s="87">
        <v>263816.09140837943</v>
      </c>
      <c r="N124" s="39">
        <v>138841.8404308361</v>
      </c>
      <c r="O124" s="41">
        <v>1670.6421410955056</v>
      </c>
      <c r="P124" s="40">
        <v>12447.63823913458</v>
      </c>
    </row>
    <row r="125" spans="1:16" s="31" customFormat="1" ht="15" customHeight="1" hidden="1">
      <c r="A125" s="32"/>
      <c r="B125" s="32" t="s">
        <v>131</v>
      </c>
      <c r="C125" s="32">
        <v>64</v>
      </c>
      <c r="D125" s="33" t="s">
        <v>138</v>
      </c>
      <c r="E125" s="35">
        <v>4667</v>
      </c>
      <c r="F125" s="36">
        <v>3</v>
      </c>
      <c r="G125" s="85">
        <v>70.21479715420624</v>
      </c>
      <c r="H125" s="38">
        <v>11104620.952380951</v>
      </c>
      <c r="I125" s="47"/>
      <c r="J125" s="89"/>
      <c r="K125" s="84">
        <f t="shared" si="3"/>
        <v>0</v>
      </c>
      <c r="L125" s="98"/>
      <c r="M125" s="87">
        <v>1169216.5968633106</v>
      </c>
      <c r="N125" s="39">
        <v>1608826.3426312753</v>
      </c>
      <c r="O125" s="41">
        <v>16172.452132904531</v>
      </c>
      <c r="P125" s="40">
        <v>517579.9943047197</v>
      </c>
    </row>
    <row r="126" spans="1:16" s="31" customFormat="1" ht="15" customHeight="1" hidden="1">
      <c r="A126" s="32"/>
      <c r="B126" s="32" t="s">
        <v>131</v>
      </c>
      <c r="C126" s="32">
        <v>70</v>
      </c>
      <c r="D126" s="33" t="s">
        <v>139</v>
      </c>
      <c r="E126" s="35">
        <v>1728</v>
      </c>
      <c r="F126" s="36">
        <v>1</v>
      </c>
      <c r="G126" s="85">
        <v>116.68850946853406</v>
      </c>
      <c r="H126" s="38">
        <v>6832963.847619047</v>
      </c>
      <c r="I126" s="47"/>
      <c r="J126" s="89"/>
      <c r="K126" s="84">
        <f t="shared" si="3"/>
        <v>0</v>
      </c>
      <c r="L126" s="98"/>
      <c r="M126" s="87">
        <v>-171015.95450990755</v>
      </c>
      <c r="N126" s="39">
        <v>0</v>
      </c>
      <c r="O126" s="41">
        <v>4726.804601552328</v>
      </c>
      <c r="P126" s="40">
        <v>155797.1803181171</v>
      </c>
    </row>
    <row r="127" spans="1:16" s="31" customFormat="1" ht="15" customHeight="1" hidden="1">
      <c r="A127" s="32"/>
      <c r="B127" s="32" t="s">
        <v>131</v>
      </c>
      <c r="C127" s="32">
        <v>80</v>
      </c>
      <c r="D127" s="33" t="s">
        <v>140</v>
      </c>
      <c r="E127" s="35">
        <v>2446.4</v>
      </c>
      <c r="F127" s="36">
        <v>4</v>
      </c>
      <c r="G127" s="85">
        <v>56.7935987222769</v>
      </c>
      <c r="H127" s="38">
        <v>4708300.238095239</v>
      </c>
      <c r="I127" s="47"/>
      <c r="J127" s="89"/>
      <c r="K127" s="84">
        <f t="shared" si="3"/>
        <v>0</v>
      </c>
      <c r="L127" s="98"/>
      <c r="M127" s="87">
        <v>1289673.2860285684</v>
      </c>
      <c r="N127" s="39">
        <v>2236046.628243064</v>
      </c>
      <c r="O127" s="41">
        <v>15649.984401184478</v>
      </c>
      <c r="P127" s="40">
        <v>328463.7208498478</v>
      </c>
    </row>
    <row r="128" spans="1:16" s="31" customFormat="1" ht="15" customHeight="1" hidden="1">
      <c r="A128" s="32"/>
      <c r="B128" s="32" t="s">
        <v>131</v>
      </c>
      <c r="C128" s="32">
        <v>92</v>
      </c>
      <c r="D128" s="33" t="s">
        <v>141</v>
      </c>
      <c r="E128" s="35">
        <v>467.40000000000003</v>
      </c>
      <c r="F128" s="36">
        <v>3</v>
      </c>
      <c r="G128" s="85">
        <v>137.5995896292043</v>
      </c>
      <c r="H128" s="38">
        <v>2179431.0761904763</v>
      </c>
      <c r="I128" s="47"/>
      <c r="J128" s="89"/>
      <c r="K128" s="84">
        <f t="shared" si="3"/>
        <v>0</v>
      </c>
      <c r="L128" s="98"/>
      <c r="M128" s="87">
        <v>-104219.06056824699</v>
      </c>
      <c r="N128" s="39">
        <v>221545.5098396038</v>
      </c>
      <c r="O128" s="41">
        <v>910</v>
      </c>
      <c r="P128" s="40">
        <v>-12584.261854654826</v>
      </c>
    </row>
    <row r="129" spans="1:16" s="31" customFormat="1" ht="15" customHeight="1" hidden="1">
      <c r="A129" s="32"/>
      <c r="B129" s="32" t="s">
        <v>131</v>
      </c>
      <c r="C129" s="32">
        <v>102</v>
      </c>
      <c r="D129" s="33" t="s">
        <v>142</v>
      </c>
      <c r="E129" s="35">
        <v>1079.2</v>
      </c>
      <c r="F129" s="36">
        <v>4</v>
      </c>
      <c r="G129" s="85">
        <v>71.2834141609943</v>
      </c>
      <c r="H129" s="38">
        <v>2606920.104761905</v>
      </c>
      <c r="I129" s="47"/>
      <c r="J129" s="89"/>
      <c r="K129" s="84">
        <f t="shared" si="3"/>
        <v>0</v>
      </c>
      <c r="L129" s="98"/>
      <c r="M129" s="87">
        <v>251317.9985219195</v>
      </c>
      <c r="N129" s="39">
        <v>448395.485390543</v>
      </c>
      <c r="O129" s="41">
        <v>2415.3434599140855</v>
      </c>
      <c r="P129" s="40">
        <v>121355.81949023041</v>
      </c>
    </row>
    <row r="130" spans="1:16" s="31" customFormat="1" ht="15" customHeight="1" hidden="1">
      <c r="A130" s="32"/>
      <c r="B130" s="32" t="s">
        <v>131</v>
      </c>
      <c r="C130" s="32">
        <v>133</v>
      </c>
      <c r="D130" s="33" t="s">
        <v>143</v>
      </c>
      <c r="E130" s="35">
        <v>45</v>
      </c>
      <c r="F130" s="36">
        <v>5</v>
      </c>
      <c r="G130" s="85">
        <v>207.7215586648063</v>
      </c>
      <c r="H130" s="38">
        <v>316760.7619047619</v>
      </c>
      <c r="I130" s="47"/>
      <c r="J130" s="89"/>
      <c r="K130" s="84">
        <f t="shared" si="3"/>
        <v>0</v>
      </c>
      <c r="L130" s="98"/>
      <c r="M130" s="87">
        <v>-29335.6062981485</v>
      </c>
      <c r="N130" s="39">
        <v>0</v>
      </c>
      <c r="O130" s="41">
        <v>82</v>
      </c>
      <c r="P130" s="40">
        <v>12925.25902149557</v>
      </c>
    </row>
    <row r="131" spans="1:16" s="31" customFormat="1" ht="15" customHeight="1" hidden="1">
      <c r="A131" s="32"/>
      <c r="B131" s="32" t="s">
        <v>131</v>
      </c>
      <c r="C131" s="32">
        <v>139</v>
      </c>
      <c r="D131" s="33" t="s">
        <v>144</v>
      </c>
      <c r="E131" s="35">
        <v>965.4000000000001</v>
      </c>
      <c r="F131" s="36">
        <v>5</v>
      </c>
      <c r="G131" s="85">
        <v>78.37165422201309</v>
      </c>
      <c r="H131" s="38">
        <v>2563914.8666666667</v>
      </c>
      <c r="I131" s="47"/>
      <c r="J131" s="89"/>
      <c r="K131" s="84">
        <f t="shared" si="3"/>
        <v>0</v>
      </c>
      <c r="L131" s="98"/>
      <c r="M131" s="87">
        <v>127529.29214234315</v>
      </c>
      <c r="N131" s="39">
        <v>1157123.218981063</v>
      </c>
      <c r="O131" s="41">
        <v>4896.735743369238</v>
      </c>
      <c r="P131" s="40">
        <v>-14854.253395759057</v>
      </c>
    </row>
    <row r="132" spans="1:16" s="31" customFormat="1" ht="15" customHeight="1" hidden="1">
      <c r="A132" s="32"/>
      <c r="B132" s="32" t="s">
        <v>131</v>
      </c>
      <c r="C132" s="32">
        <v>140</v>
      </c>
      <c r="D132" s="33" t="s">
        <v>145</v>
      </c>
      <c r="E132" s="35">
        <v>688</v>
      </c>
      <c r="F132" s="36">
        <v>3</v>
      </c>
      <c r="G132" s="85">
        <v>68.70808188903406</v>
      </c>
      <c r="H132" s="38">
        <v>1601893.1904761905</v>
      </c>
      <c r="I132" s="47"/>
      <c r="J132" s="89"/>
      <c r="K132" s="84">
        <f t="shared" si="3"/>
        <v>0</v>
      </c>
      <c r="L132" s="98"/>
      <c r="M132" s="87">
        <v>190243.07396632136</v>
      </c>
      <c r="N132" s="39">
        <v>0</v>
      </c>
      <c r="O132" s="41">
        <v>3206.762981729918</v>
      </c>
      <c r="P132" s="40">
        <v>66802.2538242495</v>
      </c>
    </row>
    <row r="133" spans="1:16" s="31" customFormat="1" ht="15" customHeight="1" hidden="1">
      <c r="A133" s="32"/>
      <c r="B133" s="32" t="s">
        <v>131</v>
      </c>
      <c r="C133" s="32">
        <v>152</v>
      </c>
      <c r="D133" s="33" t="s">
        <v>146</v>
      </c>
      <c r="E133" s="35">
        <v>528</v>
      </c>
      <c r="F133" s="36">
        <v>4</v>
      </c>
      <c r="G133" s="85">
        <v>66.47595341656073</v>
      </c>
      <c r="H133" s="38">
        <v>1189421.5142857144</v>
      </c>
      <c r="I133" s="47"/>
      <c r="J133" s="89"/>
      <c r="K133" s="84">
        <f t="shared" si="3"/>
        <v>0</v>
      </c>
      <c r="L133" s="98"/>
      <c r="M133" s="87">
        <v>167572.5350747824</v>
      </c>
      <c r="N133" s="39">
        <v>0</v>
      </c>
      <c r="O133" s="41">
        <v>2319.2127423884135</v>
      </c>
      <c r="P133" s="40">
        <v>61378.57719038103</v>
      </c>
    </row>
    <row r="134" spans="1:16" s="31" customFormat="1" ht="15" customHeight="1" hidden="1">
      <c r="A134" s="32"/>
      <c r="B134" s="32" t="s">
        <v>131</v>
      </c>
      <c r="C134" s="32">
        <v>170</v>
      </c>
      <c r="D134" s="33" t="s">
        <v>147</v>
      </c>
      <c r="E134" s="35">
        <v>1370</v>
      </c>
      <c r="F134" s="36">
        <v>4</v>
      </c>
      <c r="G134" s="85">
        <v>90.78743671362729</v>
      </c>
      <c r="H134" s="38">
        <v>4214864.466666667</v>
      </c>
      <c r="I134" s="47"/>
      <c r="J134" s="89"/>
      <c r="K134" s="84">
        <f t="shared" si="3"/>
        <v>0</v>
      </c>
      <c r="L134" s="98"/>
      <c r="M134" s="87">
        <v>32835.04245127607</v>
      </c>
      <c r="N134" s="39">
        <v>538813.6967757612</v>
      </c>
      <c r="O134" s="41">
        <v>5135.386442606415</v>
      </c>
      <c r="P134" s="40">
        <v>87079.53581632933</v>
      </c>
    </row>
    <row r="135" spans="1:16" s="31" customFormat="1" ht="15" customHeight="1" hidden="1">
      <c r="A135" s="32"/>
      <c r="B135" s="32" t="s">
        <v>131</v>
      </c>
      <c r="C135" s="32">
        <v>186</v>
      </c>
      <c r="D135" s="33" t="s">
        <v>148</v>
      </c>
      <c r="E135" s="35">
        <v>1194.8</v>
      </c>
      <c r="F135" s="36">
        <v>3</v>
      </c>
      <c r="G135" s="85">
        <v>74.23426239874564</v>
      </c>
      <c r="H135" s="38">
        <v>3005639.6</v>
      </c>
      <c r="I135" s="47"/>
      <c r="J135" s="89"/>
      <c r="K135" s="84">
        <f t="shared" si="3"/>
        <v>0</v>
      </c>
      <c r="L135" s="98"/>
      <c r="M135" s="87">
        <v>223994.0176571611</v>
      </c>
      <c r="N135" s="39">
        <v>0</v>
      </c>
      <c r="O135" s="41">
        <v>4408.185734675288</v>
      </c>
      <c r="P135" s="40">
        <v>165226.08259156434</v>
      </c>
    </row>
    <row r="136" spans="1:16" s="31" customFormat="1" ht="15" customHeight="1" hidden="1">
      <c r="A136" s="32"/>
      <c r="B136" s="32" t="s">
        <v>131</v>
      </c>
      <c r="C136" s="32">
        <v>187</v>
      </c>
      <c r="D136" s="33" t="s">
        <v>149</v>
      </c>
      <c r="E136" s="35">
        <v>1328</v>
      </c>
      <c r="F136" s="36">
        <v>5</v>
      </c>
      <c r="G136" s="85">
        <v>60.48720803857339</v>
      </c>
      <c r="H136" s="38">
        <v>2722067.5999999996</v>
      </c>
      <c r="I136" s="47"/>
      <c r="J136" s="89"/>
      <c r="K136" s="84">
        <f t="shared" si="3"/>
        <v>0</v>
      </c>
      <c r="L136" s="98"/>
      <c r="M136" s="87">
        <v>585503.5830783739</v>
      </c>
      <c r="N136" s="39">
        <v>0</v>
      </c>
      <c r="O136" s="41">
        <v>5073.520803211507</v>
      </c>
      <c r="P136" s="40">
        <v>116377.92424503379</v>
      </c>
    </row>
    <row r="137" spans="1:16" s="31" customFormat="1" ht="15" customHeight="1" hidden="1">
      <c r="A137" s="32"/>
      <c r="B137" s="32" t="s">
        <v>131</v>
      </c>
      <c r="C137" s="32">
        <v>192</v>
      </c>
      <c r="D137" s="33" t="s">
        <v>150</v>
      </c>
      <c r="E137" s="35">
        <v>2005.4</v>
      </c>
      <c r="F137" s="36">
        <v>2</v>
      </c>
      <c r="G137" s="85">
        <v>106.36817885183883</v>
      </c>
      <c r="H137" s="38">
        <v>7228530.647619048</v>
      </c>
      <c r="I137" s="47"/>
      <c r="J137" s="89"/>
      <c r="K137" s="84">
        <f t="shared" si="3"/>
        <v>0</v>
      </c>
      <c r="L137" s="98"/>
      <c r="M137" s="87">
        <v>-75734.12355989704</v>
      </c>
      <c r="N137" s="39">
        <v>0</v>
      </c>
      <c r="O137" s="41">
        <v>7181.578686265325</v>
      </c>
      <c r="P137" s="40">
        <v>165131.7409118324</v>
      </c>
    </row>
    <row r="138" spans="1:16" s="31" customFormat="1" ht="15" customHeight="1" hidden="1">
      <c r="A138" s="32"/>
      <c r="B138" s="32" t="s">
        <v>131</v>
      </c>
      <c r="C138" s="32">
        <v>199</v>
      </c>
      <c r="D138" s="33" t="s">
        <v>151</v>
      </c>
      <c r="E138" s="35">
        <v>1103.8</v>
      </c>
      <c r="F138" s="36">
        <v>2</v>
      </c>
      <c r="G138" s="85">
        <v>123.77503412262939</v>
      </c>
      <c r="H138" s="38">
        <v>4629784.076190476</v>
      </c>
      <c r="I138" s="47"/>
      <c r="J138" s="89"/>
      <c r="K138" s="84">
        <f t="shared" si="3"/>
        <v>0</v>
      </c>
      <c r="L138" s="98"/>
      <c r="M138" s="87">
        <v>-155627.6930571197</v>
      </c>
      <c r="N138" s="39">
        <v>0</v>
      </c>
      <c r="O138" s="41">
        <v>3894.6470904146463</v>
      </c>
      <c r="P138" s="40">
        <v>168372.2332424324</v>
      </c>
    </row>
    <row r="139" spans="1:16" s="31" customFormat="1" ht="15" customHeight="1" hidden="1">
      <c r="A139" s="32"/>
      <c r="B139" s="32" t="s">
        <v>131</v>
      </c>
      <c r="C139" s="32">
        <v>208</v>
      </c>
      <c r="D139" s="33" t="s">
        <v>152</v>
      </c>
      <c r="E139" s="35">
        <v>400.59999999999997</v>
      </c>
      <c r="F139" s="36">
        <v>5</v>
      </c>
      <c r="G139" s="85">
        <v>84.20871676427323</v>
      </c>
      <c r="H139" s="38">
        <v>1143155.438095238</v>
      </c>
      <c r="I139" s="47"/>
      <c r="J139" s="89"/>
      <c r="K139" s="84">
        <f t="shared" si="3"/>
        <v>0</v>
      </c>
      <c r="L139" s="98"/>
      <c r="M139" s="87">
        <v>28209.918907254323</v>
      </c>
      <c r="N139" s="39">
        <v>209554.33289641456</v>
      </c>
      <c r="O139" s="41">
        <v>1454.603731640365</v>
      </c>
      <c r="P139" s="40">
        <v>71270.7388628319</v>
      </c>
    </row>
    <row r="140" spans="1:16" s="14" customFormat="1" ht="21" customHeight="1">
      <c r="A140" s="42" t="s">
        <v>131</v>
      </c>
      <c r="B140" s="42" t="s">
        <v>131</v>
      </c>
      <c r="C140" s="42"/>
      <c r="D140" s="43"/>
      <c r="E140" s="44">
        <f>SUM(E119:E139)</f>
        <v>27928.000000000004</v>
      </c>
      <c r="F140" s="45"/>
      <c r="G140" s="84">
        <f>H140/E140*100/$H$175</f>
        <v>85.99071698314809</v>
      </c>
      <c r="H140" s="38">
        <f>SUM(H119:H139)</f>
        <v>81382063.64761907</v>
      </c>
      <c r="I140" s="47">
        <f>H140+M140</f>
        <v>85300733.17605332</v>
      </c>
      <c r="J140" s="89">
        <f>I140/E140</f>
        <v>3054.308692926572</v>
      </c>
      <c r="K140" s="84">
        <f t="shared" si="3"/>
        <v>90.13130014443456</v>
      </c>
      <c r="L140" s="98">
        <v>9</v>
      </c>
      <c r="M140" s="86">
        <f>SUM(M119:M139)</f>
        <v>3918669.528434249</v>
      </c>
      <c r="N140" s="48">
        <f>SUM(N119:N139)</f>
        <v>6899931.099800662</v>
      </c>
      <c r="O140" s="50">
        <f>SUM(O119:O139)</f>
        <v>86215.79248395501</v>
      </c>
      <c r="P140" s="49">
        <f>SUM(P119:P139)</f>
        <v>2687046.391726775</v>
      </c>
    </row>
    <row r="141" spans="1:16" s="31" customFormat="1" ht="21" customHeight="1" hidden="1">
      <c r="A141" s="32" t="s">
        <v>153</v>
      </c>
      <c r="B141" s="32" t="s">
        <v>154</v>
      </c>
      <c r="C141" s="32">
        <v>197</v>
      </c>
      <c r="D141" s="33" t="s">
        <v>154</v>
      </c>
      <c r="E141" s="35">
        <v>1795.3999999999999</v>
      </c>
      <c r="F141" s="36">
        <v>4</v>
      </c>
      <c r="G141" s="85">
        <v>57.33284044064079</v>
      </c>
      <c r="H141" s="38">
        <v>3488204.7714285715</v>
      </c>
      <c r="I141" s="47"/>
      <c r="J141" s="89"/>
      <c r="K141" s="84">
        <f t="shared" si="3"/>
        <v>0</v>
      </c>
      <c r="L141" s="98"/>
      <c r="M141" s="87">
        <v>923006.4397911071</v>
      </c>
      <c r="N141" s="39">
        <v>994597.440553528</v>
      </c>
      <c r="O141" s="41">
        <v>6244.929790789991</v>
      </c>
      <c r="P141" s="40">
        <v>64897.46818365989</v>
      </c>
    </row>
    <row r="142" spans="1:16" s="14" customFormat="1" ht="21" customHeight="1">
      <c r="A142" s="42" t="s">
        <v>154</v>
      </c>
      <c r="B142" s="42" t="s">
        <v>154</v>
      </c>
      <c r="C142" s="42"/>
      <c r="D142" s="43"/>
      <c r="E142" s="44">
        <f>SUM(E141)</f>
        <v>1795.3999999999999</v>
      </c>
      <c r="F142" s="45"/>
      <c r="G142" s="84">
        <f>H142/E142*100/$H$175</f>
        <v>57.33284044064079</v>
      </c>
      <c r="H142" s="38">
        <f>SUM(H141)</f>
        <v>3488204.7714285715</v>
      </c>
      <c r="I142" s="47">
        <f>H142+M142</f>
        <v>4411211.211219679</v>
      </c>
      <c r="J142" s="89">
        <f>I142/E142</f>
        <v>2456.9517718723846</v>
      </c>
      <c r="K142" s="84">
        <f t="shared" si="3"/>
        <v>72.50356131450594</v>
      </c>
      <c r="L142" s="98">
        <v>14</v>
      </c>
      <c r="M142" s="86">
        <f>SUM(M141)</f>
        <v>923006.4397911071</v>
      </c>
      <c r="N142" s="48">
        <f>SUM(N141)</f>
        <v>994597.440553528</v>
      </c>
      <c r="O142" s="50">
        <f>SUM(O141)</f>
        <v>6244.929790789991</v>
      </c>
      <c r="P142" s="49">
        <f>SUM(P141)</f>
        <v>64897.46818365989</v>
      </c>
    </row>
    <row r="143" spans="1:16" s="31" customFormat="1" ht="21" customHeight="1" hidden="1">
      <c r="A143" s="32" t="s">
        <v>155</v>
      </c>
      <c r="B143" s="32" t="s">
        <v>156</v>
      </c>
      <c r="C143" s="32">
        <v>1</v>
      </c>
      <c r="D143" s="33" t="s">
        <v>157</v>
      </c>
      <c r="E143" s="35">
        <v>223.79999999999998</v>
      </c>
      <c r="F143" s="36">
        <v>4</v>
      </c>
      <c r="G143" s="85">
        <v>56.96503566371244</v>
      </c>
      <c r="H143" s="38">
        <v>432021.8857142857</v>
      </c>
      <c r="I143" s="47"/>
      <c r="J143" s="89"/>
      <c r="K143" s="84">
        <f t="shared" si="3"/>
        <v>0</v>
      </c>
      <c r="L143" s="98"/>
      <c r="M143" s="87">
        <v>117046.65946150704</v>
      </c>
      <c r="N143" s="39">
        <v>0</v>
      </c>
      <c r="O143" s="41">
        <v>1136.6347470703759</v>
      </c>
      <c r="P143" s="40">
        <v>24809.461143210327</v>
      </c>
    </row>
    <row r="144" spans="1:16" s="31" customFormat="1" ht="15" customHeight="1" hidden="1">
      <c r="A144" s="32"/>
      <c r="B144" s="32" t="s">
        <v>156</v>
      </c>
      <c r="C144" s="32">
        <v>4</v>
      </c>
      <c r="D144" s="33" t="s">
        <v>158</v>
      </c>
      <c r="E144" s="35">
        <v>884.6</v>
      </c>
      <c r="F144" s="36">
        <v>2</v>
      </c>
      <c r="G144" s="85">
        <v>161.26111778422938</v>
      </c>
      <c r="H144" s="38">
        <v>4834080.666666667</v>
      </c>
      <c r="I144" s="47"/>
      <c r="J144" s="89"/>
      <c r="K144" s="84">
        <f t="shared" si="3"/>
        <v>0</v>
      </c>
      <c r="L144" s="98"/>
      <c r="M144" s="87">
        <v>-321371.37646342453</v>
      </c>
      <c r="N144" s="39">
        <v>0</v>
      </c>
      <c r="O144" s="41">
        <v>1762</v>
      </c>
      <c r="P144" s="40">
        <v>93148.36758734383</v>
      </c>
    </row>
    <row r="145" spans="1:16" s="31" customFormat="1" ht="15" customHeight="1" hidden="1">
      <c r="A145" s="32"/>
      <c r="B145" s="32" t="s">
        <v>156</v>
      </c>
      <c r="C145" s="32">
        <v>10</v>
      </c>
      <c r="D145" s="33" t="s">
        <v>159</v>
      </c>
      <c r="E145" s="35">
        <v>177.39999999999998</v>
      </c>
      <c r="F145" s="36">
        <v>5</v>
      </c>
      <c r="G145" s="85">
        <v>161.83331475338719</v>
      </c>
      <c r="H145" s="38">
        <v>972879.0190476191</v>
      </c>
      <c r="I145" s="47"/>
      <c r="J145" s="89"/>
      <c r="K145" s="84">
        <f t="shared" si="3"/>
        <v>0</v>
      </c>
      <c r="L145" s="98"/>
      <c r="M145" s="87">
        <v>-65050.62675967841</v>
      </c>
      <c r="N145" s="39">
        <v>82545.83586589523</v>
      </c>
      <c r="O145" s="41">
        <v>340</v>
      </c>
      <c r="P145" s="40">
        <v>11132.608512435014</v>
      </c>
    </row>
    <row r="146" spans="1:16" s="31" customFormat="1" ht="15" customHeight="1" hidden="1">
      <c r="A146" s="32"/>
      <c r="B146" s="32" t="s">
        <v>156</v>
      </c>
      <c r="C146" s="32">
        <v>26</v>
      </c>
      <c r="D146" s="33" t="s">
        <v>160</v>
      </c>
      <c r="E146" s="35">
        <v>68.6</v>
      </c>
      <c r="F146" s="36">
        <v>5</v>
      </c>
      <c r="G146" s="85">
        <v>100.54255530828628</v>
      </c>
      <c r="H146" s="38">
        <v>233728.3142857143</v>
      </c>
      <c r="I146" s="47"/>
      <c r="J146" s="89"/>
      <c r="K146" s="84">
        <f t="shared" si="3"/>
        <v>0</v>
      </c>
      <c r="L146" s="98"/>
      <c r="M146" s="87">
        <v>-220.72090782002965</v>
      </c>
      <c r="N146" s="39">
        <v>61202.73651819081</v>
      </c>
      <c r="O146" s="41">
        <v>172.23590959066723</v>
      </c>
      <c r="P146" s="40">
        <v>-11913.385950803222</v>
      </c>
    </row>
    <row r="147" spans="1:16" s="31" customFormat="1" ht="15" customHeight="1" hidden="1">
      <c r="A147" s="32"/>
      <c r="B147" s="32" t="s">
        <v>156</v>
      </c>
      <c r="C147" s="32">
        <v>30</v>
      </c>
      <c r="D147" s="33" t="s">
        <v>161</v>
      </c>
      <c r="E147" s="35">
        <v>1996</v>
      </c>
      <c r="F147" s="36">
        <v>4</v>
      </c>
      <c r="G147" s="85">
        <v>53.058826022805334</v>
      </c>
      <c r="H147" s="38">
        <v>3588851.314285714</v>
      </c>
      <c r="I147" s="47"/>
      <c r="J147" s="89"/>
      <c r="K147" s="84">
        <f t="shared" si="3"/>
        <v>0</v>
      </c>
      <c r="L147" s="98"/>
      <c r="M147" s="87">
        <v>1242008.2399441064</v>
      </c>
      <c r="N147" s="39">
        <v>1236203.1189153069</v>
      </c>
      <c r="O147" s="41">
        <v>76449.59115075291</v>
      </c>
      <c r="P147" s="40">
        <v>188082.32092002314</v>
      </c>
    </row>
    <row r="148" spans="1:16" s="31" customFormat="1" ht="15" customHeight="1" hidden="1">
      <c r="A148" s="32"/>
      <c r="B148" s="32" t="s">
        <v>156</v>
      </c>
      <c r="C148" s="32">
        <v>42</v>
      </c>
      <c r="D148" s="33" t="s">
        <v>162</v>
      </c>
      <c r="E148" s="35">
        <v>221</v>
      </c>
      <c r="F148" s="36">
        <v>4</v>
      </c>
      <c r="G148" s="85">
        <v>82.40798784092937</v>
      </c>
      <c r="H148" s="38">
        <v>617161.5714285714</v>
      </c>
      <c r="I148" s="47"/>
      <c r="J148" s="89"/>
      <c r="K148" s="84">
        <f t="shared" si="3"/>
        <v>0</v>
      </c>
      <c r="L148" s="98"/>
      <c r="M148" s="87">
        <v>19314.31691215005</v>
      </c>
      <c r="N148" s="39">
        <v>87526.89455258858</v>
      </c>
      <c r="O148" s="41">
        <v>1133.3911275582443</v>
      </c>
      <c r="P148" s="40">
        <v>35525.08440455397</v>
      </c>
    </row>
    <row r="149" spans="1:16" s="31" customFormat="1" ht="15" customHeight="1" hidden="1">
      <c r="A149" s="32"/>
      <c r="B149" s="32" t="s">
        <v>156</v>
      </c>
      <c r="C149" s="32">
        <v>51</v>
      </c>
      <c r="D149" s="33" t="s">
        <v>163</v>
      </c>
      <c r="E149" s="35">
        <v>204.8</v>
      </c>
      <c r="F149" s="36">
        <v>5</v>
      </c>
      <c r="G149" s="85">
        <v>38.13889734771647</v>
      </c>
      <c r="H149" s="38">
        <v>264688.6857142857</v>
      </c>
      <c r="I149" s="47"/>
      <c r="J149" s="89"/>
      <c r="K149" s="84">
        <f t="shared" si="3"/>
        <v>0</v>
      </c>
      <c r="L149" s="98"/>
      <c r="M149" s="87">
        <v>221120.01061681984</v>
      </c>
      <c r="N149" s="39">
        <v>127309.2162903481</v>
      </c>
      <c r="O149" s="41">
        <v>2099.4595976132596</v>
      </c>
      <c r="P149" s="40">
        <v>23955.761693618395</v>
      </c>
    </row>
    <row r="150" spans="1:16" s="31" customFormat="1" ht="15" customHeight="1" hidden="1">
      <c r="A150" s="32"/>
      <c r="B150" s="32" t="s">
        <v>156</v>
      </c>
      <c r="C150" s="32">
        <v>57</v>
      </c>
      <c r="D150" s="33" t="s">
        <v>164</v>
      </c>
      <c r="E150" s="35">
        <v>332</v>
      </c>
      <c r="F150" s="36">
        <v>4</v>
      </c>
      <c r="G150" s="85">
        <v>60.49925946787231</v>
      </c>
      <c r="H150" s="38">
        <v>680652.4857142856</v>
      </c>
      <c r="I150" s="47"/>
      <c r="J150" s="89"/>
      <c r="K150" s="84">
        <f t="shared" si="3"/>
        <v>0</v>
      </c>
      <c r="L150" s="98"/>
      <c r="M150" s="87">
        <v>146286.61988424856</v>
      </c>
      <c r="N150" s="39">
        <v>0</v>
      </c>
      <c r="O150" s="41">
        <v>1842.945555929487</v>
      </c>
      <c r="P150" s="40">
        <v>35202.208267033086</v>
      </c>
    </row>
    <row r="151" spans="1:16" s="31" customFormat="1" ht="15" customHeight="1" hidden="1">
      <c r="A151" s="32"/>
      <c r="B151" s="32" t="s">
        <v>156</v>
      </c>
      <c r="C151" s="32">
        <v>62</v>
      </c>
      <c r="D151" s="33" t="s">
        <v>165</v>
      </c>
      <c r="E151" s="35">
        <v>84</v>
      </c>
      <c r="F151" s="36">
        <v>4</v>
      </c>
      <c r="G151" s="85">
        <v>100</v>
      </c>
      <c r="H151" s="38">
        <v>281343.6419094492</v>
      </c>
      <c r="I151" s="47"/>
      <c r="J151" s="89"/>
      <c r="K151" s="84">
        <f aca="true" t="shared" si="4" ref="K151:K172">J151*100/$H$175</f>
        <v>0</v>
      </c>
      <c r="L151" s="98"/>
      <c r="M151" s="87">
        <v>0</v>
      </c>
      <c r="N151" s="39">
        <v>81978.72783874226</v>
      </c>
      <c r="O151" s="41">
        <v>421.1542240005716</v>
      </c>
      <c r="P151" s="40">
        <v>16307.946016190303</v>
      </c>
    </row>
    <row r="152" spans="1:16" s="31" customFormat="1" ht="15" customHeight="1" hidden="1">
      <c r="A152" s="32"/>
      <c r="B152" s="32" t="s">
        <v>156</v>
      </c>
      <c r="C152" s="32">
        <v>65</v>
      </c>
      <c r="D152" s="33" t="s">
        <v>166</v>
      </c>
      <c r="E152" s="35">
        <v>102.80000000000001</v>
      </c>
      <c r="F152" s="36">
        <v>1</v>
      </c>
      <c r="G152" s="85">
        <v>559.0878217969298</v>
      </c>
      <c r="H152" s="38">
        <v>1947647.8666666667</v>
      </c>
      <c r="I152" s="47"/>
      <c r="J152" s="89"/>
      <c r="K152" s="84">
        <f t="shared" si="4"/>
        <v>0</v>
      </c>
      <c r="L152" s="98"/>
      <c r="M152" s="87">
        <v>-441386.61909300106</v>
      </c>
      <c r="N152" s="39">
        <v>0</v>
      </c>
      <c r="O152" s="41">
        <v>168</v>
      </c>
      <c r="P152" s="40">
        <v>19332.24989501069</v>
      </c>
    </row>
    <row r="153" spans="1:16" s="31" customFormat="1" ht="15" customHeight="1" hidden="1">
      <c r="A153" s="32"/>
      <c r="B153" s="32" t="s">
        <v>156</v>
      </c>
      <c r="C153" s="32">
        <v>76</v>
      </c>
      <c r="D153" s="33" t="s">
        <v>167</v>
      </c>
      <c r="E153" s="35">
        <v>54.400000000000006</v>
      </c>
      <c r="F153" s="36">
        <v>5</v>
      </c>
      <c r="G153" s="85">
        <v>35.01852569170698</v>
      </c>
      <c r="H153" s="38">
        <v>64555.61904761905</v>
      </c>
      <c r="I153" s="47"/>
      <c r="J153" s="89"/>
      <c r="K153" s="84">
        <f t="shared" si="4"/>
        <v>0</v>
      </c>
      <c r="L153" s="98"/>
      <c r="M153" s="87">
        <v>64487.31591533085</v>
      </c>
      <c r="N153" s="39">
        <v>58772.89267675502</v>
      </c>
      <c r="O153" s="41">
        <v>506.71785752670763</v>
      </c>
      <c r="P153" s="40">
        <v>7769.315073967366</v>
      </c>
    </row>
    <row r="154" spans="1:16" s="31" customFormat="1" ht="15" customHeight="1" hidden="1">
      <c r="A154" s="32"/>
      <c r="B154" s="32" t="s">
        <v>156</v>
      </c>
      <c r="C154" s="32">
        <v>89</v>
      </c>
      <c r="D154" s="33" t="s">
        <v>168</v>
      </c>
      <c r="E154" s="35">
        <v>394</v>
      </c>
      <c r="F154" s="36">
        <v>4</v>
      </c>
      <c r="G154" s="85">
        <v>52.33920812524619</v>
      </c>
      <c r="H154" s="38">
        <v>698812.4952380952</v>
      </c>
      <c r="I154" s="47"/>
      <c r="J154" s="89"/>
      <c r="K154" s="84">
        <f t="shared" si="4"/>
        <v>0</v>
      </c>
      <c r="L154" s="98"/>
      <c r="M154" s="87">
        <v>252740.46242804374</v>
      </c>
      <c r="N154" s="39">
        <v>45541.503226714136</v>
      </c>
      <c r="O154" s="41">
        <v>2703.362940053944</v>
      </c>
      <c r="P154" s="40">
        <v>54071.215538908305</v>
      </c>
    </row>
    <row r="155" spans="1:16" s="31" customFormat="1" ht="15" customHeight="1" hidden="1">
      <c r="A155" s="32"/>
      <c r="B155" s="32" t="s">
        <v>156</v>
      </c>
      <c r="C155" s="32">
        <v>91</v>
      </c>
      <c r="D155" s="33" t="s">
        <v>169</v>
      </c>
      <c r="E155" s="35">
        <v>75.19999999999999</v>
      </c>
      <c r="F155" s="36">
        <v>5</v>
      </c>
      <c r="G155" s="85">
        <v>44.69484199432097</v>
      </c>
      <c r="H155" s="38">
        <v>113897.06666666667</v>
      </c>
      <c r="I155" s="47"/>
      <c r="J155" s="89"/>
      <c r="K155" s="84">
        <f t="shared" si="4"/>
        <v>0</v>
      </c>
      <c r="L155" s="98"/>
      <c r="M155" s="87">
        <v>64953.8894508662</v>
      </c>
      <c r="N155" s="39">
        <v>72553.23554572689</v>
      </c>
      <c r="O155" s="41">
        <v>361.27214646047867</v>
      </c>
      <c r="P155" s="40">
        <v>18919.153028393444</v>
      </c>
    </row>
    <row r="156" spans="1:16" s="31" customFormat="1" ht="15" customHeight="1" hidden="1">
      <c r="A156" s="32"/>
      <c r="B156" s="32" t="s">
        <v>156</v>
      </c>
      <c r="C156" s="32">
        <v>100</v>
      </c>
      <c r="D156" s="33" t="s">
        <v>170</v>
      </c>
      <c r="E156" s="35">
        <v>99</v>
      </c>
      <c r="F156" s="36">
        <v>5</v>
      </c>
      <c r="G156" s="85">
        <v>61.850492513362695</v>
      </c>
      <c r="H156" s="38">
        <v>207498.82857142857</v>
      </c>
      <c r="I156" s="47"/>
      <c r="J156" s="89"/>
      <c r="K156" s="84">
        <f t="shared" si="4"/>
        <v>0</v>
      </c>
      <c r="L156" s="98"/>
      <c r="M156" s="87">
        <v>40688.25944284418</v>
      </c>
      <c r="N156" s="39">
        <v>60153.736176850085</v>
      </c>
      <c r="O156" s="41">
        <v>390.5362150993517</v>
      </c>
      <c r="P156" s="40">
        <v>24287.38013086064</v>
      </c>
    </row>
    <row r="157" spans="1:16" s="31" customFormat="1" ht="15" customHeight="1" hidden="1">
      <c r="A157" s="32"/>
      <c r="B157" s="32" t="s">
        <v>156</v>
      </c>
      <c r="C157" s="32">
        <v>101</v>
      </c>
      <c r="D157" s="33" t="s">
        <v>171</v>
      </c>
      <c r="E157" s="35">
        <v>154.2</v>
      </c>
      <c r="F157" s="36">
        <v>5</v>
      </c>
      <c r="G157" s="85">
        <v>56.86635668123383</v>
      </c>
      <c r="H157" s="38">
        <v>297150.9142857143</v>
      </c>
      <c r="I157" s="47"/>
      <c r="J157" s="89"/>
      <c r="K157" s="84">
        <f t="shared" si="4"/>
        <v>0</v>
      </c>
      <c r="L157" s="98"/>
      <c r="M157" s="87">
        <v>81016.356039101</v>
      </c>
      <c r="N157" s="39">
        <v>153553.04027481616</v>
      </c>
      <c r="O157" s="41">
        <v>1050.9131345136539</v>
      </c>
      <c r="P157" s="40">
        <v>29790.13813038486</v>
      </c>
    </row>
    <row r="158" spans="1:16" s="31" customFormat="1" ht="15" customHeight="1" hidden="1">
      <c r="A158" s="32"/>
      <c r="B158" s="32" t="s">
        <v>156</v>
      </c>
      <c r="C158" s="32">
        <v>105</v>
      </c>
      <c r="D158" s="33" t="s">
        <v>172</v>
      </c>
      <c r="E158" s="35">
        <v>454</v>
      </c>
      <c r="F158" s="36">
        <v>3</v>
      </c>
      <c r="G158" s="85">
        <v>76.33780069438585</v>
      </c>
      <c r="H158" s="38">
        <v>1174445.285714286</v>
      </c>
      <c r="I158" s="47"/>
      <c r="J158" s="89"/>
      <c r="K158" s="84">
        <f t="shared" si="4"/>
        <v>0</v>
      </c>
      <c r="L158" s="98"/>
      <c r="M158" s="87">
        <v>71783.08441172133</v>
      </c>
      <c r="N158" s="39">
        <v>0</v>
      </c>
      <c r="O158" s="41">
        <v>2088.47989013616</v>
      </c>
      <c r="P158" s="40">
        <v>18564.153212812045</v>
      </c>
    </row>
    <row r="159" spans="1:16" s="31" customFormat="1" ht="15" customHeight="1" hidden="1">
      <c r="A159" s="32"/>
      <c r="B159" s="32" t="s">
        <v>156</v>
      </c>
      <c r="C159" s="32">
        <v>115</v>
      </c>
      <c r="D159" s="33" t="s">
        <v>173</v>
      </c>
      <c r="E159" s="35">
        <v>234</v>
      </c>
      <c r="F159" s="36">
        <v>3</v>
      </c>
      <c r="G159" s="85">
        <v>74.01933648420233</v>
      </c>
      <c r="H159" s="38">
        <v>586946.2571428572</v>
      </c>
      <c r="I159" s="47"/>
      <c r="J159" s="89"/>
      <c r="K159" s="84">
        <f t="shared" si="4"/>
        <v>0</v>
      </c>
      <c r="L159" s="98"/>
      <c r="M159" s="87">
        <v>44603.85345463193</v>
      </c>
      <c r="N159" s="39">
        <v>0</v>
      </c>
      <c r="O159" s="41">
        <v>1024.6087905748536</v>
      </c>
      <c r="P159" s="40">
        <v>31930.55468310201</v>
      </c>
    </row>
    <row r="160" spans="1:16" s="31" customFormat="1" ht="15" customHeight="1" hidden="1">
      <c r="A160" s="32"/>
      <c r="B160" s="32" t="s">
        <v>156</v>
      </c>
      <c r="C160" s="32">
        <v>122</v>
      </c>
      <c r="D160" s="33" t="s">
        <v>174</v>
      </c>
      <c r="E160" s="35">
        <v>264</v>
      </c>
      <c r="F160" s="36">
        <v>4</v>
      </c>
      <c r="G160" s="85">
        <v>65.12367525050348</v>
      </c>
      <c r="H160" s="38">
        <v>582612.9333333333</v>
      </c>
      <c r="I160" s="47"/>
      <c r="J160" s="89"/>
      <c r="K160" s="84">
        <f t="shared" si="4"/>
        <v>0</v>
      </c>
      <c r="L160" s="98"/>
      <c r="M160" s="87">
        <v>90682.06454482336</v>
      </c>
      <c r="N160" s="39">
        <v>0</v>
      </c>
      <c r="O160" s="41">
        <v>1461.5980377543463</v>
      </c>
      <c r="P160" s="40">
        <v>853.3508105705494</v>
      </c>
    </row>
    <row r="161" spans="1:16" s="31" customFormat="1" ht="15" customHeight="1" hidden="1">
      <c r="A161" s="32"/>
      <c r="B161" s="32" t="s">
        <v>156</v>
      </c>
      <c r="C161" s="32">
        <v>124</v>
      </c>
      <c r="D161" s="33" t="s">
        <v>175</v>
      </c>
      <c r="E161" s="35">
        <v>45</v>
      </c>
      <c r="F161" s="36">
        <v>2</v>
      </c>
      <c r="G161" s="85">
        <v>260.6014940917815</v>
      </c>
      <c r="H161" s="38">
        <v>397398.9428571429</v>
      </c>
      <c r="I161" s="47"/>
      <c r="J161" s="89"/>
      <c r="K161" s="84">
        <f t="shared" si="4"/>
        <v>0</v>
      </c>
      <c r="L161" s="98"/>
      <c r="M161" s="87">
        <v>-48287.52364146276</v>
      </c>
      <c r="N161" s="39">
        <v>0</v>
      </c>
      <c r="O161" s="41">
        <v>90</v>
      </c>
      <c r="P161" s="40">
        <v>7337.703023649884</v>
      </c>
    </row>
    <row r="162" spans="1:16" s="31" customFormat="1" ht="15" customHeight="1" hidden="1">
      <c r="A162" s="32"/>
      <c r="B162" s="32" t="s">
        <v>156</v>
      </c>
      <c r="C162" s="32">
        <v>126</v>
      </c>
      <c r="D162" s="33" t="s">
        <v>176</v>
      </c>
      <c r="E162" s="35">
        <v>303</v>
      </c>
      <c r="F162" s="36">
        <v>3</v>
      </c>
      <c r="G162" s="85">
        <v>85.15658590385212</v>
      </c>
      <c r="H162" s="38">
        <v>874375.8666666667</v>
      </c>
      <c r="I162" s="47"/>
      <c r="J162" s="89"/>
      <c r="K162" s="84">
        <f t="shared" si="4"/>
        <v>0</v>
      </c>
      <c r="L162" s="98"/>
      <c r="M162" s="87">
        <v>18852.38419343243</v>
      </c>
      <c r="N162" s="39">
        <v>22204.76099890824</v>
      </c>
      <c r="O162" s="41">
        <v>1175.696909042843</v>
      </c>
      <c r="P162" s="40">
        <v>35951.05917889099</v>
      </c>
    </row>
    <row r="163" spans="1:16" s="31" customFormat="1" ht="15" customHeight="1" hidden="1">
      <c r="A163" s="32"/>
      <c r="B163" s="32" t="s">
        <v>156</v>
      </c>
      <c r="C163" s="32">
        <v>148</v>
      </c>
      <c r="D163" s="33" t="s">
        <v>177</v>
      </c>
      <c r="E163" s="35">
        <v>818</v>
      </c>
      <c r="F163" s="36">
        <v>3</v>
      </c>
      <c r="G163" s="85">
        <v>95.05108646883927</v>
      </c>
      <c r="H163" s="38">
        <v>2634800.161904762</v>
      </c>
      <c r="I163" s="47"/>
      <c r="J163" s="89"/>
      <c r="K163" s="84">
        <f t="shared" si="4"/>
        <v>0</v>
      </c>
      <c r="L163" s="98"/>
      <c r="M163" s="87">
        <v>5657.558867784418</v>
      </c>
      <c r="N163" s="39">
        <v>31756.67304398032</v>
      </c>
      <c r="O163" s="41">
        <v>2351.4618423634465</v>
      </c>
      <c r="P163" s="40">
        <v>54653.25491350769</v>
      </c>
    </row>
    <row r="164" spans="1:16" s="31" customFormat="1" ht="15" customHeight="1" hidden="1">
      <c r="A164" s="32"/>
      <c r="B164" s="32" t="s">
        <v>156</v>
      </c>
      <c r="C164" s="32">
        <v>161</v>
      </c>
      <c r="D164" s="33" t="s">
        <v>178</v>
      </c>
      <c r="E164" s="35">
        <v>842</v>
      </c>
      <c r="F164" s="36">
        <v>3</v>
      </c>
      <c r="G164" s="85">
        <v>84.79632364544436</v>
      </c>
      <c r="H164" s="38">
        <v>2419504.3523809523</v>
      </c>
      <c r="I164" s="47"/>
      <c r="J164" s="89"/>
      <c r="K164" s="84">
        <f t="shared" si="4"/>
        <v>0</v>
      </c>
      <c r="L164" s="98"/>
      <c r="M164" s="87">
        <v>54962.359696095606</v>
      </c>
      <c r="N164" s="39">
        <v>0</v>
      </c>
      <c r="O164" s="41">
        <v>2747.6575609513084</v>
      </c>
      <c r="P164" s="40">
        <v>131043.65418256653</v>
      </c>
    </row>
    <row r="165" spans="1:16" s="31" customFormat="1" ht="15" customHeight="1" hidden="1">
      <c r="A165" s="32"/>
      <c r="B165" s="32" t="s">
        <v>156</v>
      </c>
      <c r="C165" s="32">
        <v>166</v>
      </c>
      <c r="D165" s="33" t="s">
        <v>179</v>
      </c>
      <c r="E165" s="35">
        <v>472.8</v>
      </c>
      <c r="F165" s="36">
        <v>3</v>
      </c>
      <c r="G165" s="85">
        <v>73.96114840837164</v>
      </c>
      <c r="H165" s="38">
        <v>1185000.1523809524</v>
      </c>
      <c r="I165" s="47"/>
      <c r="J165" s="89"/>
      <c r="K165" s="84">
        <f t="shared" si="4"/>
        <v>0</v>
      </c>
      <c r="L165" s="98"/>
      <c r="M165" s="87">
        <v>90526.7995852848</v>
      </c>
      <c r="N165" s="39">
        <v>148514.95865327131</v>
      </c>
      <c r="O165" s="41">
        <v>1601.6842702915849</v>
      </c>
      <c r="P165" s="40">
        <v>68656.05079470639</v>
      </c>
    </row>
    <row r="166" spans="1:16" s="31" customFormat="1" ht="15" customHeight="1" hidden="1">
      <c r="A166" s="32"/>
      <c r="B166" s="32" t="s">
        <v>156</v>
      </c>
      <c r="C166" s="32">
        <v>169</v>
      </c>
      <c r="D166" s="33" t="s">
        <v>180</v>
      </c>
      <c r="E166" s="35">
        <v>134.2</v>
      </c>
      <c r="F166" s="36">
        <v>2</v>
      </c>
      <c r="G166" s="85">
        <v>214.24465950137846</v>
      </c>
      <c r="H166" s="38">
        <v>974315.9523809524</v>
      </c>
      <c r="I166" s="47"/>
      <c r="J166" s="89"/>
      <c r="K166" s="84">
        <f t="shared" si="4"/>
        <v>0</v>
      </c>
      <c r="L166" s="98"/>
      <c r="M166" s="87">
        <v>-94159.91505231969</v>
      </c>
      <c r="N166" s="39">
        <v>0</v>
      </c>
      <c r="O166" s="41">
        <v>254</v>
      </c>
      <c r="P166" s="40">
        <v>25375.418340920216</v>
      </c>
    </row>
    <row r="167" spans="1:16" s="31" customFormat="1" ht="15" customHeight="1" hidden="1">
      <c r="A167" s="32"/>
      <c r="B167" s="32" t="s">
        <v>156</v>
      </c>
      <c r="C167" s="32">
        <v>181</v>
      </c>
      <c r="D167" s="33" t="s">
        <v>181</v>
      </c>
      <c r="E167" s="35">
        <v>2633</v>
      </c>
      <c r="F167" s="36">
        <v>3</v>
      </c>
      <c r="G167" s="85">
        <v>73.67326926475579</v>
      </c>
      <c r="H167" s="38">
        <v>6573521.590476191</v>
      </c>
      <c r="I167" s="47"/>
      <c r="J167" s="89"/>
      <c r="K167" s="84">
        <f t="shared" si="4"/>
        <v>0</v>
      </c>
      <c r="L167" s="98"/>
      <c r="M167" s="87">
        <v>515348.20609640196</v>
      </c>
      <c r="N167" s="39">
        <v>0</v>
      </c>
      <c r="O167" s="41">
        <v>178819.92076442364</v>
      </c>
      <c r="P167" s="40">
        <v>282196.84805421956</v>
      </c>
    </row>
    <row r="168" spans="1:16" s="31" customFormat="1" ht="15" customHeight="1" hidden="1">
      <c r="A168" s="32"/>
      <c r="B168" s="32" t="s">
        <v>156</v>
      </c>
      <c r="C168" s="32">
        <v>184</v>
      </c>
      <c r="D168" s="33" t="s">
        <v>182</v>
      </c>
      <c r="E168" s="35">
        <v>720.8000000000001</v>
      </c>
      <c r="F168" s="36">
        <v>4</v>
      </c>
      <c r="G168" s="85">
        <v>53.19211289444593</v>
      </c>
      <c r="H168" s="38">
        <v>1299269.704761905</v>
      </c>
      <c r="I168" s="47"/>
      <c r="J168" s="89"/>
      <c r="K168" s="84">
        <f t="shared" si="4"/>
        <v>0</v>
      </c>
      <c r="L168" s="98"/>
      <c r="M168" s="87">
        <v>445973.3420293098</v>
      </c>
      <c r="N168" s="39">
        <v>664812.2395252064</v>
      </c>
      <c r="O168" s="41">
        <v>4789.859121732134</v>
      </c>
      <c r="P168" s="40">
        <v>101170.25568974388</v>
      </c>
    </row>
    <row r="169" spans="1:16" s="31" customFormat="1" ht="15" customHeight="1" hidden="1">
      <c r="A169" s="32"/>
      <c r="B169" s="32" t="s">
        <v>156</v>
      </c>
      <c r="C169" s="32">
        <v>188</v>
      </c>
      <c r="D169" s="33" t="s">
        <v>183</v>
      </c>
      <c r="E169" s="35">
        <v>183.2</v>
      </c>
      <c r="F169" s="36">
        <v>5</v>
      </c>
      <c r="G169" s="85">
        <v>40.294542356980195</v>
      </c>
      <c r="H169" s="38">
        <v>250154.88571428572</v>
      </c>
      <c r="I169" s="47"/>
      <c r="J169" s="89"/>
      <c r="K169" s="84">
        <f t="shared" si="4"/>
        <v>0</v>
      </c>
      <c r="L169" s="98"/>
      <c r="M169" s="87">
        <v>184420.66292556305</v>
      </c>
      <c r="N169" s="39">
        <v>146191.8258608977</v>
      </c>
      <c r="O169" s="41">
        <v>1445.2676675307287</v>
      </c>
      <c r="P169" s="40">
        <v>456.6535563983198</v>
      </c>
    </row>
    <row r="170" spans="1:16" s="31" customFormat="1" ht="15" customHeight="1" hidden="1">
      <c r="A170" s="32"/>
      <c r="B170" s="32" t="s">
        <v>156</v>
      </c>
      <c r="C170" s="32">
        <v>196</v>
      </c>
      <c r="D170" s="33" t="s">
        <v>184</v>
      </c>
      <c r="E170" s="35">
        <v>137.6</v>
      </c>
      <c r="F170" s="36">
        <v>1</v>
      </c>
      <c r="G170" s="85">
        <v>70.38483059058471</v>
      </c>
      <c r="H170" s="38">
        <v>328197.14285714284</v>
      </c>
      <c r="I170" s="47"/>
      <c r="J170" s="89"/>
      <c r="K170" s="84">
        <f t="shared" si="4"/>
        <v>0</v>
      </c>
      <c r="L170" s="98"/>
      <c r="M170" s="87">
        <v>34080.26184483217</v>
      </c>
      <c r="N170" s="39">
        <v>10.870308881330857</v>
      </c>
      <c r="O170" s="41">
        <v>483.3040050145091</v>
      </c>
      <c r="P170" s="40">
        <v>21613.827385347</v>
      </c>
    </row>
    <row r="171" spans="1:16" s="31" customFormat="1" ht="15" customHeight="1" hidden="1">
      <c r="A171" s="32"/>
      <c r="B171" s="32" t="s">
        <v>156</v>
      </c>
      <c r="C171" s="32">
        <v>211</v>
      </c>
      <c r="D171" s="33" t="s">
        <v>185</v>
      </c>
      <c r="E171" s="35">
        <v>397</v>
      </c>
      <c r="F171" s="36">
        <v>1</v>
      </c>
      <c r="G171" s="85">
        <v>214.38461908335935</v>
      </c>
      <c r="H171" s="38">
        <v>2884173.7714285715</v>
      </c>
      <c r="I171" s="47"/>
      <c r="J171" s="89"/>
      <c r="K171" s="84">
        <f t="shared" si="4"/>
        <v>0</v>
      </c>
      <c r="L171" s="98"/>
      <c r="M171" s="87">
        <v>-278974.22397636407</v>
      </c>
      <c r="N171" s="39">
        <v>0</v>
      </c>
      <c r="O171" s="41">
        <v>794</v>
      </c>
      <c r="P171" s="40">
        <v>34323.259844094806</v>
      </c>
    </row>
    <row r="172" spans="1:16" s="14" customFormat="1" ht="21" customHeight="1">
      <c r="A172" s="68" t="s">
        <v>156</v>
      </c>
      <c r="B172" s="68" t="s">
        <v>156</v>
      </c>
      <c r="C172" s="68"/>
      <c r="D172" s="69"/>
      <c r="E172" s="70">
        <f>SUM(E143:E171)</f>
        <v>12710.400000000001</v>
      </c>
      <c r="F172" s="71"/>
      <c r="G172" s="84">
        <f>H172/E172*100/$H$175</f>
        <v>86.83033196287636</v>
      </c>
      <c r="H172" s="90">
        <f>SUM(H143:H171)</f>
        <v>37399687.375242785</v>
      </c>
      <c r="I172" s="47">
        <f>H172+M172</f>
        <v>39956789.077093616</v>
      </c>
      <c r="J172" s="89">
        <f>I172/E172</f>
        <v>3143.629553522597</v>
      </c>
      <c r="K172" s="84">
        <f t="shared" si="4"/>
        <v>92.76711927895224</v>
      </c>
      <c r="L172" s="98">
        <v>8</v>
      </c>
      <c r="M172" s="88">
        <f>SUM(M143:M171)</f>
        <v>2557101.7018508287</v>
      </c>
      <c r="N172" s="72">
        <f>SUM(N143:N171)</f>
        <v>3080832.266273079</v>
      </c>
      <c r="O172" s="74">
        <f>SUM(O143:O171)</f>
        <v>289665.75346598524</v>
      </c>
      <c r="P172" s="73">
        <f>SUM(P143:P171)</f>
        <v>1384545.86806166</v>
      </c>
    </row>
    <row r="173" spans="1:16" s="16" customFormat="1" ht="27" customHeight="1">
      <c r="A173" s="53" t="s">
        <v>186</v>
      </c>
      <c r="B173" s="53"/>
      <c r="C173" s="53"/>
      <c r="D173" s="54"/>
      <c r="E173" s="55">
        <f>SUM(E13:E172)/2</f>
        <v>198433.6</v>
      </c>
      <c r="F173" s="56"/>
      <c r="G173" s="57">
        <v>100</v>
      </c>
      <c r="H173" s="58">
        <f>SUM(H13:H172)/2</f>
        <v>672888650.9542334</v>
      </c>
      <c r="I173" s="58"/>
      <c r="J173" s="58"/>
      <c r="K173" s="58"/>
      <c r="L173" s="100"/>
      <c r="M173" s="59">
        <f>SUM(M13:M172)/2</f>
        <v>9518362.771167282</v>
      </c>
      <c r="N173" s="60">
        <f>SUM(N13:N172)/2</f>
        <v>22000000.25683491</v>
      </c>
      <c r="O173" s="61">
        <f>SUM(O13:O172)/2</f>
        <v>2717826.588234636</v>
      </c>
      <c r="P173" s="59">
        <f>SUM(P13:P172)/2</f>
        <v>15881252.9613082</v>
      </c>
    </row>
    <row r="174" spans="13:16" ht="12.75">
      <c r="M174" s="62"/>
      <c r="P174" s="63"/>
    </row>
    <row r="175" spans="6:16" ht="12.75">
      <c r="F175" s="64"/>
      <c r="G175" s="64"/>
      <c r="H175" s="82">
        <v>3388.7325357917516</v>
      </c>
      <c r="I175" s="65"/>
      <c r="J175" s="78"/>
      <c r="K175" s="78"/>
      <c r="P175" s="63"/>
    </row>
    <row r="176" spans="6:16" ht="12.75">
      <c r="F176" s="64"/>
      <c r="G176" s="64"/>
      <c r="H176" s="65"/>
      <c r="I176" s="65"/>
      <c r="J176" s="78"/>
      <c r="K176" s="78"/>
      <c r="P176" s="63"/>
    </row>
    <row r="177" spans="3:16" ht="12.75" customHeight="1" hidden="1">
      <c r="C177" s="2">
        <v>64</v>
      </c>
      <c r="D177" s="2" t="s">
        <v>138</v>
      </c>
      <c r="E177" s="66"/>
      <c r="F177" s="64"/>
      <c r="G177" s="64" t="e">
        <f>H177/#REF!*100/$H$175</f>
        <v>#REF!</v>
      </c>
      <c r="H177" s="63">
        <f>SUM(H178:H190)</f>
        <v>10658177.952380953</v>
      </c>
      <c r="I177" s="63"/>
      <c r="J177" s="79"/>
      <c r="K177" s="79"/>
      <c r="M177" s="63">
        <f>SUM(M178:M190)</f>
        <v>2187274.511715627</v>
      </c>
      <c r="N177" s="63">
        <f>SUM(N178:N190)</f>
        <v>296128.54868346505</v>
      </c>
      <c r="O177" s="63">
        <f>SUM(O178:O190)</f>
        <v>8058.072655316392</v>
      </c>
      <c r="P177" s="63">
        <f>SUM(P178:P190)</f>
        <v>458450.56540717557</v>
      </c>
    </row>
    <row r="178" spans="1:16" s="31" customFormat="1" ht="15" customHeight="1" hidden="1">
      <c r="A178" s="32"/>
      <c r="B178" s="32" t="s">
        <v>131</v>
      </c>
      <c r="C178" s="32">
        <v>28</v>
      </c>
      <c r="D178" s="33" t="s">
        <v>187</v>
      </c>
      <c r="E178" s="35"/>
      <c r="F178" s="36">
        <v>4</v>
      </c>
      <c r="G178" s="37">
        <v>50.41680061881086</v>
      </c>
      <c r="H178" s="38">
        <v>706331.9714285714</v>
      </c>
      <c r="I178" s="38"/>
      <c r="J178" s="47"/>
      <c r="K178" s="80"/>
      <c r="L178" s="101"/>
      <c r="M178" s="67">
        <v>344431.3508426805</v>
      </c>
      <c r="N178" s="39">
        <v>0</v>
      </c>
      <c r="O178" s="62">
        <v>1414.1383408958122</v>
      </c>
      <c r="P178" s="40">
        <v>46186.9678743411</v>
      </c>
    </row>
    <row r="179" spans="1:16" s="14" customFormat="1" ht="21" customHeight="1" hidden="1">
      <c r="A179" s="32"/>
      <c r="B179" s="32" t="s">
        <v>131</v>
      </c>
      <c r="C179" s="32">
        <v>43</v>
      </c>
      <c r="D179" s="33" t="s">
        <v>188</v>
      </c>
      <c r="E179" s="35"/>
      <c r="F179" s="36">
        <v>5</v>
      </c>
      <c r="G179" s="37">
        <v>28.681964268710836</v>
      </c>
      <c r="H179" s="38">
        <v>93495.12380952382</v>
      </c>
      <c r="I179" s="38"/>
      <c r="J179" s="47"/>
      <c r="K179" s="80"/>
      <c r="L179" s="101"/>
      <c r="M179" s="67">
        <v>150983.74869795734</v>
      </c>
      <c r="N179" s="39">
        <v>65029.070796838445</v>
      </c>
      <c r="O179" s="62">
        <v>700.943997600489</v>
      </c>
      <c r="P179" s="40">
        <v>18750.11279387434</v>
      </c>
    </row>
    <row r="180" spans="1:16" s="31" customFormat="1" ht="15" customHeight="1" hidden="1">
      <c r="A180" s="32"/>
      <c r="B180" s="32" t="s">
        <v>131</v>
      </c>
      <c r="C180" s="32">
        <v>64</v>
      </c>
      <c r="D180" s="33" t="s">
        <v>189</v>
      </c>
      <c r="E180" s="35"/>
      <c r="F180" s="36">
        <v>3</v>
      </c>
      <c r="G180" s="37">
        <v>72.16273960144056</v>
      </c>
      <c r="H180" s="38">
        <v>5783159.561904762</v>
      </c>
      <c r="I180" s="38"/>
      <c r="J180" s="47"/>
      <c r="K180" s="80"/>
      <c r="L180" s="101"/>
      <c r="M180" s="67">
        <v>621019.3702331102</v>
      </c>
      <c r="N180" s="39">
        <v>0</v>
      </c>
      <c r="O180" s="62">
        <v>407.58256366788686</v>
      </c>
      <c r="P180" s="40">
        <v>145589.64784183787</v>
      </c>
    </row>
    <row r="181" spans="1:16" s="31" customFormat="1" ht="15" customHeight="1" hidden="1">
      <c r="A181" s="32"/>
      <c r="B181" s="32" t="s">
        <v>131</v>
      </c>
      <c r="C181" s="32">
        <v>71</v>
      </c>
      <c r="D181" s="33" t="s">
        <v>190</v>
      </c>
      <c r="E181" s="35"/>
      <c r="F181" s="36">
        <v>4</v>
      </c>
      <c r="G181" s="37">
        <v>77.40133154004003</v>
      </c>
      <c r="H181" s="38">
        <v>303304.6666666667</v>
      </c>
      <c r="I181" s="38"/>
      <c r="J181" s="47"/>
      <c r="K181" s="80"/>
      <c r="L181" s="101"/>
      <c r="M181" s="67">
        <v>20012.270386844044</v>
      </c>
      <c r="N181" s="39">
        <v>35770.79066427007</v>
      </c>
      <c r="O181" s="62">
        <v>251.37666200133464</v>
      </c>
      <c r="P181" s="40">
        <v>23810.350299861817</v>
      </c>
    </row>
    <row r="182" spans="1:16" s="31" customFormat="1" ht="15" customHeight="1" hidden="1">
      <c r="A182" s="32"/>
      <c r="B182" s="32" t="s">
        <v>131</v>
      </c>
      <c r="C182" s="32">
        <v>81</v>
      </c>
      <c r="D182" s="33" t="s">
        <v>191</v>
      </c>
      <c r="E182" s="35"/>
      <c r="F182" s="36">
        <v>5</v>
      </c>
      <c r="G182" s="37">
        <v>49.05230471467699</v>
      </c>
      <c r="H182" s="38">
        <v>316391.3333333333</v>
      </c>
      <c r="I182" s="38"/>
      <c r="J182" s="47"/>
      <c r="K182" s="80"/>
      <c r="L182" s="101"/>
      <c r="M182" s="67">
        <v>167364.73354317195</v>
      </c>
      <c r="N182" s="39">
        <v>46164.76854029723</v>
      </c>
      <c r="O182" s="62">
        <v>648.2075626904964</v>
      </c>
      <c r="P182" s="40">
        <v>28468.14386994737</v>
      </c>
    </row>
    <row r="183" spans="1:16" s="31" customFormat="1" ht="15" customHeight="1" hidden="1">
      <c r="A183" s="32"/>
      <c r="B183" s="32" t="s">
        <v>131</v>
      </c>
      <c r="C183" s="32">
        <v>109</v>
      </c>
      <c r="D183" s="33" t="s">
        <v>192</v>
      </c>
      <c r="E183" s="35"/>
      <c r="F183" s="36">
        <v>5</v>
      </c>
      <c r="G183" s="37">
        <v>195.8194253753445</v>
      </c>
      <c r="H183" s="38">
        <v>258042.70476190478</v>
      </c>
      <c r="I183" s="38"/>
      <c r="J183" s="47"/>
      <c r="K183" s="80"/>
      <c r="L183" s="101"/>
      <c r="M183" s="67">
        <v>-25115.647027867282</v>
      </c>
      <c r="N183" s="39">
        <v>12864.422492714752</v>
      </c>
      <c r="O183" s="62">
        <v>76</v>
      </c>
      <c r="P183" s="40">
        <v>14555.421760861995</v>
      </c>
    </row>
    <row r="184" spans="1:16" s="31" customFormat="1" ht="15" customHeight="1" hidden="1">
      <c r="A184" s="32"/>
      <c r="B184" s="32" t="s">
        <v>131</v>
      </c>
      <c r="C184" s="32">
        <v>110</v>
      </c>
      <c r="D184" s="33" t="s">
        <v>193</v>
      </c>
      <c r="E184" s="35"/>
      <c r="F184" s="36">
        <v>5</v>
      </c>
      <c r="G184" s="37">
        <v>39.22474229298849</v>
      </c>
      <c r="H184" s="38">
        <v>156426.4380952381</v>
      </c>
      <c r="I184" s="38"/>
      <c r="J184" s="47"/>
      <c r="K184" s="80"/>
      <c r="L184" s="101"/>
      <c r="M184" s="67">
        <v>142670.05486604202</v>
      </c>
      <c r="N184" s="39">
        <v>49659.29645710277</v>
      </c>
      <c r="O184" s="62">
        <v>538.5360627916157</v>
      </c>
      <c r="P184" s="40">
        <v>19125.214189652495</v>
      </c>
    </row>
    <row r="185" spans="1:16" s="31" customFormat="1" ht="15" customHeight="1" hidden="1">
      <c r="A185" s="32"/>
      <c r="B185" s="32" t="s">
        <v>131</v>
      </c>
      <c r="C185" s="32">
        <v>120</v>
      </c>
      <c r="D185" s="33" t="s">
        <v>194</v>
      </c>
      <c r="E185" s="35"/>
      <c r="F185" s="36">
        <v>5</v>
      </c>
      <c r="G185" s="37">
        <v>29.140172052884704</v>
      </c>
      <c r="H185" s="38">
        <v>70736.30476190476</v>
      </c>
      <c r="I185" s="38"/>
      <c r="J185" s="47"/>
      <c r="K185" s="80"/>
      <c r="L185" s="101"/>
      <c r="M185" s="67">
        <v>111322.43008409183</v>
      </c>
      <c r="N185" s="39">
        <v>39031.85084198614</v>
      </c>
      <c r="O185" s="62">
        <v>422.18791785696607</v>
      </c>
      <c r="P185" s="40">
        <v>8195.945348359346</v>
      </c>
    </row>
    <row r="186" spans="1:16" s="31" customFormat="1" ht="15" customHeight="1" hidden="1">
      <c r="A186" s="32"/>
      <c r="B186" s="32" t="s">
        <v>131</v>
      </c>
      <c r="C186" s="32">
        <v>128</v>
      </c>
      <c r="D186" s="33" t="s">
        <v>195</v>
      </c>
      <c r="E186" s="35"/>
      <c r="F186" s="36">
        <v>5</v>
      </c>
      <c r="G186" s="37">
        <v>73.90619978849702</v>
      </c>
      <c r="H186" s="38">
        <v>1132805.5238095238</v>
      </c>
      <c r="I186" s="38"/>
      <c r="J186" s="47"/>
      <c r="K186" s="80"/>
      <c r="L186" s="101"/>
      <c r="M186" s="67">
        <v>104363.6241547589</v>
      </c>
      <c r="N186" s="39">
        <v>0</v>
      </c>
      <c r="O186" s="62">
        <v>969.0944465013818</v>
      </c>
      <c r="P186" s="40">
        <v>37365.079754495295</v>
      </c>
    </row>
    <row r="187" spans="1:16" s="31" customFormat="1" ht="15" customHeight="1" hidden="1">
      <c r="A187" s="32"/>
      <c r="B187" s="32" t="s">
        <v>131</v>
      </c>
      <c r="C187" s="32">
        <v>129</v>
      </c>
      <c r="D187" s="33" t="s">
        <v>196</v>
      </c>
      <c r="E187" s="35"/>
      <c r="F187" s="36">
        <v>4</v>
      </c>
      <c r="G187" s="37">
        <v>55.358722829867645</v>
      </c>
      <c r="H187" s="38">
        <v>700698.4285714286</v>
      </c>
      <c r="I187" s="38"/>
      <c r="J187" s="47"/>
      <c r="K187" s="80"/>
      <c r="L187" s="101"/>
      <c r="M187" s="67">
        <v>252242.5241611191</v>
      </c>
      <c r="N187" s="39">
        <v>19580.17688712587</v>
      </c>
      <c r="O187" s="62">
        <v>1073.2496569034756</v>
      </c>
      <c r="P187" s="40">
        <v>48676.292607573574</v>
      </c>
    </row>
    <row r="188" spans="1:16" s="31" customFormat="1" ht="15" customHeight="1" hidden="1">
      <c r="A188" s="32"/>
      <c r="B188" s="32" t="s">
        <v>131</v>
      </c>
      <c r="C188" s="32">
        <v>154</v>
      </c>
      <c r="D188" s="33" t="s">
        <v>197</v>
      </c>
      <c r="E188" s="35"/>
      <c r="F188" s="36">
        <v>5</v>
      </c>
      <c r="G188" s="37">
        <v>57.69188946028755</v>
      </c>
      <c r="H188" s="38">
        <v>266083.9142857143</v>
      </c>
      <c r="I188" s="38"/>
      <c r="J188" s="47"/>
      <c r="K188" s="80"/>
      <c r="L188" s="101"/>
      <c r="M188" s="67">
        <v>82556.47073975008</v>
      </c>
      <c r="N188" s="39">
        <v>0</v>
      </c>
      <c r="O188" s="62">
        <v>400.7541121520767</v>
      </c>
      <c r="P188" s="40">
        <v>28334.928415190567</v>
      </c>
    </row>
    <row r="189" spans="1:16" s="31" customFormat="1" ht="15" customHeight="1" hidden="1">
      <c r="A189" s="32"/>
      <c r="B189" s="32" t="s">
        <v>131</v>
      </c>
      <c r="C189" s="32">
        <v>159</v>
      </c>
      <c r="D189" s="33" t="s">
        <v>198</v>
      </c>
      <c r="E189" s="35"/>
      <c r="F189" s="36">
        <v>4</v>
      </c>
      <c r="G189" s="37">
        <v>49.71403371678342</v>
      </c>
      <c r="H189" s="38">
        <v>375826.77142857143</v>
      </c>
      <c r="I189" s="38"/>
      <c r="J189" s="47"/>
      <c r="K189" s="80"/>
      <c r="L189" s="101"/>
      <c r="M189" s="67">
        <v>191156.14566324657</v>
      </c>
      <c r="N189" s="39">
        <v>0</v>
      </c>
      <c r="O189" s="62">
        <v>767.5435790912941</v>
      </c>
      <c r="P189" s="40">
        <v>24815.92877248687</v>
      </c>
    </row>
    <row r="190" spans="1:16" s="31" customFormat="1" ht="15" customHeight="1" hidden="1">
      <c r="A190" s="32"/>
      <c r="B190" s="32" t="s">
        <v>131</v>
      </c>
      <c r="C190" s="32">
        <v>160</v>
      </c>
      <c r="D190" s="33" t="s">
        <v>199</v>
      </c>
      <c r="E190" s="35"/>
      <c r="F190" s="36">
        <v>4</v>
      </c>
      <c r="G190" s="37">
        <v>80.17214057591276</v>
      </c>
      <c r="H190" s="38">
        <v>494875.2095238095</v>
      </c>
      <c r="I190" s="38"/>
      <c r="J190" s="47"/>
      <c r="K190" s="80"/>
      <c r="L190" s="101"/>
      <c r="M190" s="67">
        <v>24267.435370721792</v>
      </c>
      <c r="N190" s="39">
        <v>28028.172003129792</v>
      </c>
      <c r="O190" s="62">
        <v>388.4577531635635</v>
      </c>
      <c r="P190" s="40">
        <v>14576.531878693015</v>
      </c>
    </row>
    <row r="191" spans="6:16" ht="12.75">
      <c r="F191" s="64"/>
      <c r="G191" s="64"/>
      <c r="H191" s="63"/>
      <c r="I191" s="63"/>
      <c r="J191" s="79"/>
      <c r="K191" s="79"/>
      <c r="P191" s="63"/>
    </row>
    <row r="192" spans="6:16" ht="12.75">
      <c r="F192" s="64"/>
      <c r="G192" s="64"/>
      <c r="H192" s="63"/>
      <c r="I192" s="63"/>
      <c r="J192" s="79"/>
      <c r="K192" s="79"/>
      <c r="P192" s="63"/>
    </row>
    <row r="193" spans="6:16" ht="12.75">
      <c r="F193" s="64"/>
      <c r="G193" s="64"/>
      <c r="H193" s="63"/>
      <c r="I193" s="63"/>
      <c r="J193" s="79"/>
      <c r="K193" s="79"/>
      <c r="P193" s="63"/>
    </row>
    <row r="194" spans="6:16" ht="12.75">
      <c r="F194" s="64"/>
      <c r="G194" s="64"/>
      <c r="H194" s="63"/>
      <c r="I194" s="63"/>
      <c r="J194" s="79"/>
      <c r="K194" s="79"/>
      <c r="P194" s="63"/>
    </row>
    <row r="195" spans="6:16" ht="12.75">
      <c r="F195" s="64"/>
      <c r="G195" s="64"/>
      <c r="H195" s="63"/>
      <c r="I195" s="63"/>
      <c r="J195" s="79"/>
      <c r="K195" s="79"/>
      <c r="P195" s="63"/>
    </row>
    <row r="196" spans="6:16" ht="12.75">
      <c r="F196" s="64"/>
      <c r="G196" s="64"/>
      <c r="H196" s="63"/>
      <c r="I196" s="63"/>
      <c r="J196" s="79"/>
      <c r="K196" s="79"/>
      <c r="P196" s="63"/>
    </row>
    <row r="197" spans="6:16" ht="12.75">
      <c r="F197" s="64"/>
      <c r="G197" s="64"/>
      <c r="H197" s="63"/>
      <c r="I197" s="63"/>
      <c r="J197" s="79"/>
      <c r="K197" s="79"/>
      <c r="P197" s="63"/>
    </row>
    <row r="198" spans="6:16" ht="12.75">
      <c r="F198" s="64"/>
      <c r="G198" s="64"/>
      <c r="H198" s="63"/>
      <c r="I198" s="63"/>
      <c r="J198" s="79"/>
      <c r="K198" s="79"/>
      <c r="P198" s="63"/>
    </row>
    <row r="199" spans="6:16" ht="12.75">
      <c r="F199" s="64"/>
      <c r="G199" s="64"/>
      <c r="H199" s="63"/>
      <c r="I199" s="63"/>
      <c r="J199" s="79"/>
      <c r="K199" s="79"/>
      <c r="P199" s="63"/>
    </row>
    <row r="200" spans="6:16" ht="12.75">
      <c r="F200" s="64"/>
      <c r="G200" s="64"/>
      <c r="H200" s="63"/>
      <c r="I200" s="63"/>
      <c r="J200" s="79"/>
      <c r="K200" s="79"/>
      <c r="P200" s="63"/>
    </row>
    <row r="201" spans="6:16" ht="12.75">
      <c r="F201" s="64"/>
      <c r="G201" s="64"/>
      <c r="H201" s="63"/>
      <c r="I201" s="63"/>
      <c r="J201" s="79"/>
      <c r="K201" s="79"/>
      <c r="P201" s="63"/>
    </row>
    <row r="202" spans="6:16" ht="12.75">
      <c r="F202" s="64"/>
      <c r="G202" s="64"/>
      <c r="H202" s="63"/>
      <c r="I202" s="63"/>
      <c r="J202" s="79"/>
      <c r="K202" s="79"/>
      <c r="P202" s="63"/>
    </row>
    <row r="203" spans="6:16" ht="12.75">
      <c r="F203" s="64"/>
      <c r="G203" s="64"/>
      <c r="H203" s="63"/>
      <c r="I203" s="63"/>
      <c r="J203" s="79"/>
      <c r="K203" s="79"/>
      <c r="P203" s="63"/>
    </row>
    <row r="204" spans="6:16" ht="12.75">
      <c r="F204" s="64"/>
      <c r="G204" s="64"/>
      <c r="H204" s="63"/>
      <c r="I204" s="63"/>
      <c r="J204" s="79"/>
      <c r="K204" s="79"/>
      <c r="P204" s="63"/>
    </row>
    <row r="205" spans="6:16" ht="12.75">
      <c r="F205" s="64"/>
      <c r="G205" s="64"/>
      <c r="H205" s="63"/>
      <c r="I205" s="63"/>
      <c r="J205" s="79"/>
      <c r="K205" s="79"/>
      <c r="P205" s="63"/>
    </row>
    <row r="206" spans="6:16" ht="12.75">
      <c r="F206" s="64"/>
      <c r="G206" s="64"/>
      <c r="H206" s="63"/>
      <c r="I206" s="63"/>
      <c r="J206" s="79"/>
      <c r="K206" s="79"/>
      <c r="P206" s="63"/>
    </row>
    <row r="207" spans="6:16" ht="12.75">
      <c r="F207" s="64"/>
      <c r="G207" s="64"/>
      <c r="H207" s="63"/>
      <c r="I207" s="63"/>
      <c r="J207" s="79"/>
      <c r="K207" s="79"/>
      <c r="P207" s="63"/>
    </row>
    <row r="208" spans="6:16" ht="12.75">
      <c r="F208" s="64"/>
      <c r="G208" s="64"/>
      <c r="H208" s="63"/>
      <c r="I208" s="63"/>
      <c r="J208" s="79"/>
      <c r="K208" s="79"/>
      <c r="P208" s="63"/>
    </row>
    <row r="209" spans="6:16" ht="12.75">
      <c r="F209" s="64"/>
      <c r="G209" s="64"/>
      <c r="H209" s="63"/>
      <c r="I209" s="63"/>
      <c r="J209" s="79"/>
      <c r="K209" s="79"/>
      <c r="P209" s="63"/>
    </row>
    <row r="210" spans="6:16" ht="12.75">
      <c r="F210" s="64"/>
      <c r="G210" s="64"/>
      <c r="H210" s="63"/>
      <c r="I210" s="63"/>
      <c r="J210" s="79"/>
      <c r="K210" s="79"/>
      <c r="P210" s="63"/>
    </row>
    <row r="211" spans="6:16" ht="12.75">
      <c r="F211" s="64"/>
      <c r="G211" s="64"/>
      <c r="H211" s="63"/>
      <c r="I211" s="63"/>
      <c r="J211" s="79"/>
      <c r="K211" s="79"/>
      <c r="P211" s="63"/>
    </row>
    <row r="212" spans="6:16" ht="12.75">
      <c r="F212" s="64"/>
      <c r="G212" s="64"/>
      <c r="H212" s="63"/>
      <c r="I212" s="63"/>
      <c r="J212" s="79"/>
      <c r="K212" s="79"/>
      <c r="P212" s="63"/>
    </row>
    <row r="213" spans="6:16" ht="12.75">
      <c r="F213" s="64"/>
      <c r="G213" s="64"/>
      <c r="H213" s="63"/>
      <c r="I213" s="63"/>
      <c r="J213" s="79"/>
      <c r="K213" s="79"/>
      <c r="P213" s="63"/>
    </row>
    <row r="214" spans="6:16" ht="12.75">
      <c r="F214" s="64"/>
      <c r="G214" s="64"/>
      <c r="H214" s="63"/>
      <c r="I214" s="63"/>
      <c r="J214" s="79"/>
      <c r="K214" s="79"/>
      <c r="P214" s="63"/>
    </row>
    <row r="215" spans="6:16" ht="12.75">
      <c r="F215" s="64"/>
      <c r="G215" s="64"/>
      <c r="H215" s="63"/>
      <c r="I215" s="63"/>
      <c r="J215" s="79"/>
      <c r="K215" s="79"/>
      <c r="P215" s="63"/>
    </row>
    <row r="216" spans="6:16" ht="12.75">
      <c r="F216" s="64"/>
      <c r="G216" s="64"/>
      <c r="H216" s="63"/>
      <c r="I216" s="63"/>
      <c r="J216" s="79"/>
      <c r="K216" s="79"/>
      <c r="P216" s="63"/>
    </row>
    <row r="217" spans="6:16" ht="12.75">
      <c r="F217" s="64"/>
      <c r="G217" s="64"/>
      <c r="H217" s="63"/>
      <c r="I217" s="63"/>
      <c r="J217" s="79"/>
      <c r="K217" s="79"/>
      <c r="P217" s="63"/>
    </row>
    <row r="218" spans="6:16" ht="12.75">
      <c r="F218" s="64"/>
      <c r="G218" s="64"/>
      <c r="H218" s="63"/>
      <c r="I218" s="63"/>
      <c r="J218" s="79"/>
      <c r="K218" s="79"/>
      <c r="P218" s="63"/>
    </row>
    <row r="219" spans="6:16" ht="12.75">
      <c r="F219" s="64"/>
      <c r="G219" s="64"/>
      <c r="H219" s="63"/>
      <c r="I219" s="63"/>
      <c r="J219" s="79"/>
      <c r="K219" s="79"/>
      <c r="P219" s="63"/>
    </row>
    <row r="220" spans="6:16" ht="12.75">
      <c r="F220" s="64"/>
      <c r="G220" s="64"/>
      <c r="H220" s="63"/>
      <c r="I220" s="63"/>
      <c r="J220" s="79"/>
      <c r="K220" s="79"/>
      <c r="P220" s="63"/>
    </row>
    <row r="221" spans="6:16" ht="12.75">
      <c r="F221" s="64"/>
      <c r="G221" s="64"/>
      <c r="H221" s="63"/>
      <c r="I221" s="63"/>
      <c r="J221" s="79"/>
      <c r="K221" s="79"/>
      <c r="P221" s="63"/>
    </row>
    <row r="222" spans="6:16" ht="12.75">
      <c r="F222" s="64"/>
      <c r="G222" s="64"/>
      <c r="H222" s="63"/>
      <c r="I222" s="63"/>
      <c r="J222" s="79"/>
      <c r="K222" s="79"/>
      <c r="P222" s="63"/>
    </row>
    <row r="223" spans="6:16" ht="12.75">
      <c r="F223" s="64"/>
      <c r="G223" s="64"/>
      <c r="H223" s="63"/>
      <c r="I223" s="63"/>
      <c r="J223" s="79"/>
      <c r="K223" s="79"/>
      <c r="P223" s="63"/>
    </row>
    <row r="224" spans="6:16" ht="12.75">
      <c r="F224" s="64"/>
      <c r="G224" s="64"/>
      <c r="H224" s="63"/>
      <c r="I224" s="63"/>
      <c r="J224" s="79"/>
      <c r="K224" s="79"/>
      <c r="P224" s="63"/>
    </row>
    <row r="225" spans="6:16" ht="12.75">
      <c r="F225" s="64"/>
      <c r="G225" s="64"/>
      <c r="H225" s="63"/>
      <c r="I225" s="63"/>
      <c r="J225" s="79"/>
      <c r="K225" s="79"/>
      <c r="P225" s="63"/>
    </row>
    <row r="226" spans="6:16" ht="12.75">
      <c r="F226" s="64"/>
      <c r="G226" s="64"/>
      <c r="H226" s="63"/>
      <c r="I226" s="63"/>
      <c r="J226" s="79"/>
      <c r="K226" s="79"/>
      <c r="P226" s="63"/>
    </row>
    <row r="227" spans="6:16" ht="12.75">
      <c r="F227" s="64"/>
      <c r="G227" s="64"/>
      <c r="H227" s="63"/>
      <c r="I227" s="63"/>
      <c r="J227" s="79"/>
      <c r="K227" s="79"/>
      <c r="P227" s="63"/>
    </row>
    <row r="228" spans="6:16" ht="12.75">
      <c r="F228" s="64"/>
      <c r="G228" s="64"/>
      <c r="H228" s="63"/>
      <c r="I228" s="63"/>
      <c r="J228" s="79"/>
      <c r="K228" s="79"/>
      <c r="P228" s="63"/>
    </row>
    <row r="229" spans="6:16" ht="12.75">
      <c r="F229" s="64"/>
      <c r="G229" s="64"/>
      <c r="H229" s="63"/>
      <c r="I229" s="63"/>
      <c r="J229" s="79"/>
      <c r="K229" s="79"/>
      <c r="P229" s="63"/>
    </row>
    <row r="230" spans="6:16" ht="12.75">
      <c r="F230" s="64"/>
      <c r="G230" s="64"/>
      <c r="H230" s="63"/>
      <c r="I230" s="63"/>
      <c r="J230" s="79"/>
      <c r="K230" s="79"/>
      <c r="P230" s="63"/>
    </row>
    <row r="231" spans="6:16" ht="12.75">
      <c r="F231" s="64"/>
      <c r="G231" s="64"/>
      <c r="H231" s="63"/>
      <c r="I231" s="63"/>
      <c r="J231" s="79"/>
      <c r="K231" s="79"/>
      <c r="P231" s="63"/>
    </row>
    <row r="232" spans="6:16" ht="12.75">
      <c r="F232" s="64"/>
      <c r="G232" s="64"/>
      <c r="H232" s="63"/>
      <c r="I232" s="63"/>
      <c r="J232" s="79"/>
      <c r="K232" s="79"/>
      <c r="P232" s="63"/>
    </row>
    <row r="233" spans="6:16" ht="12.75">
      <c r="F233" s="64"/>
      <c r="G233" s="64"/>
      <c r="H233" s="63"/>
      <c r="I233" s="63"/>
      <c r="J233" s="79"/>
      <c r="K233" s="79"/>
      <c r="P233" s="63"/>
    </row>
    <row r="234" spans="6:16" ht="12.75">
      <c r="F234" s="64"/>
      <c r="G234" s="64"/>
      <c r="H234" s="63"/>
      <c r="I234" s="63"/>
      <c r="J234" s="79"/>
      <c r="K234" s="79"/>
      <c r="P234" s="63"/>
    </row>
    <row r="235" spans="6:16" ht="12.75">
      <c r="F235" s="64"/>
      <c r="G235" s="64"/>
      <c r="H235" s="63"/>
      <c r="I235" s="63"/>
      <c r="J235" s="79"/>
      <c r="K235" s="79"/>
      <c r="P235" s="63"/>
    </row>
    <row r="236" spans="6:16" ht="12.75">
      <c r="F236" s="64"/>
      <c r="G236" s="64"/>
      <c r="H236" s="63"/>
      <c r="I236" s="63"/>
      <c r="J236" s="79"/>
      <c r="K236" s="79"/>
      <c r="P236" s="63"/>
    </row>
    <row r="237" spans="6:16" ht="12.75">
      <c r="F237" s="64"/>
      <c r="G237" s="64"/>
      <c r="H237" s="63"/>
      <c r="I237" s="63"/>
      <c r="J237" s="79"/>
      <c r="K237" s="79"/>
      <c r="P237" s="63"/>
    </row>
    <row r="238" spans="6:16" ht="12.75">
      <c r="F238" s="64"/>
      <c r="G238" s="64"/>
      <c r="H238" s="63"/>
      <c r="I238" s="63"/>
      <c r="J238" s="79"/>
      <c r="K238" s="79"/>
      <c r="P238" s="63"/>
    </row>
    <row r="239" spans="6:16" ht="12.75">
      <c r="F239" s="64"/>
      <c r="G239" s="64"/>
      <c r="H239" s="63"/>
      <c r="I239" s="63"/>
      <c r="J239" s="79"/>
      <c r="K239" s="79"/>
      <c r="P239" s="63"/>
    </row>
    <row r="240" spans="6:16" ht="12.75">
      <c r="F240" s="64"/>
      <c r="G240" s="64"/>
      <c r="H240" s="63"/>
      <c r="I240" s="63"/>
      <c r="J240" s="79"/>
      <c r="K240" s="79"/>
      <c r="P240" s="63"/>
    </row>
    <row r="241" spans="6:16" ht="12.75">
      <c r="F241" s="64"/>
      <c r="G241" s="64"/>
      <c r="H241" s="63"/>
      <c r="I241" s="63"/>
      <c r="J241" s="79"/>
      <c r="K241" s="79"/>
      <c r="P241" s="63"/>
    </row>
    <row r="242" spans="6:16" ht="12.75">
      <c r="F242" s="64"/>
      <c r="G242" s="64"/>
      <c r="H242" s="63"/>
      <c r="I242" s="63"/>
      <c r="J242" s="79"/>
      <c r="K242" s="79"/>
      <c r="P242" s="63"/>
    </row>
    <row r="243" spans="6:16" ht="12.75">
      <c r="F243" s="64"/>
      <c r="G243" s="64"/>
      <c r="H243" s="63"/>
      <c r="I243" s="63"/>
      <c r="J243" s="79"/>
      <c r="K243" s="79"/>
      <c r="P243" s="63"/>
    </row>
    <row r="244" spans="6:16" ht="12.75">
      <c r="F244" s="64"/>
      <c r="G244" s="64"/>
      <c r="H244" s="63"/>
      <c r="I244" s="63"/>
      <c r="J244" s="79"/>
      <c r="K244" s="79"/>
      <c r="P244" s="63"/>
    </row>
    <row r="245" spans="6:16" ht="12.75">
      <c r="F245" s="64"/>
      <c r="G245" s="64"/>
      <c r="H245" s="63"/>
      <c r="I245" s="63"/>
      <c r="J245" s="79"/>
      <c r="K245" s="79"/>
      <c r="P245" s="63"/>
    </row>
    <row r="246" spans="6:16" ht="12.75">
      <c r="F246" s="64"/>
      <c r="G246" s="64"/>
      <c r="H246" s="63"/>
      <c r="I246" s="63"/>
      <c r="J246" s="79"/>
      <c r="K246" s="79"/>
      <c r="P246" s="63"/>
    </row>
    <row r="247" spans="6:16" ht="12.75">
      <c r="F247" s="64"/>
      <c r="G247" s="64"/>
      <c r="H247" s="63"/>
      <c r="I247" s="63"/>
      <c r="J247" s="79"/>
      <c r="K247" s="79"/>
      <c r="P247" s="63"/>
    </row>
    <row r="248" spans="6:16" ht="12.75">
      <c r="F248" s="64"/>
      <c r="G248" s="64"/>
      <c r="H248" s="63"/>
      <c r="I248" s="63"/>
      <c r="J248" s="79"/>
      <c r="K248" s="79"/>
      <c r="P248" s="63"/>
    </row>
    <row r="249" spans="6:16" ht="12.75">
      <c r="F249" s="64"/>
      <c r="G249" s="64"/>
      <c r="H249" s="63"/>
      <c r="I249" s="63"/>
      <c r="J249" s="79"/>
      <c r="K249" s="79"/>
      <c r="P249" s="63"/>
    </row>
    <row r="250" spans="6:16" ht="12.75">
      <c r="F250" s="64"/>
      <c r="G250" s="64"/>
      <c r="H250" s="63"/>
      <c r="I250" s="63"/>
      <c r="J250" s="79"/>
      <c r="K250" s="79"/>
      <c r="P250" s="63"/>
    </row>
    <row r="251" spans="6:16" ht="12.75">
      <c r="F251" s="64"/>
      <c r="G251" s="64"/>
      <c r="H251" s="63"/>
      <c r="I251" s="63"/>
      <c r="J251" s="79"/>
      <c r="K251" s="79"/>
      <c r="P251" s="63"/>
    </row>
    <row r="252" spans="6:16" ht="12.75">
      <c r="F252" s="64"/>
      <c r="G252" s="64"/>
      <c r="H252" s="63"/>
      <c r="I252" s="63"/>
      <c r="J252" s="79"/>
      <c r="K252" s="79"/>
      <c r="P252" s="63"/>
    </row>
    <row r="253" spans="6:16" ht="12.75">
      <c r="F253" s="64"/>
      <c r="G253" s="64"/>
      <c r="H253" s="63"/>
      <c r="I253" s="63"/>
      <c r="J253" s="79"/>
      <c r="K253" s="79"/>
      <c r="P253" s="63"/>
    </row>
    <row r="254" spans="6:16" ht="12.75">
      <c r="F254" s="64"/>
      <c r="G254" s="64"/>
      <c r="H254" s="63"/>
      <c r="I254" s="63"/>
      <c r="J254" s="79"/>
      <c r="K254" s="79"/>
      <c r="P254" s="63"/>
    </row>
    <row r="255" spans="6:16" ht="12.75">
      <c r="F255" s="64"/>
      <c r="G255" s="64"/>
      <c r="H255" s="63"/>
      <c r="I255" s="63"/>
      <c r="J255" s="79"/>
      <c r="K255" s="79"/>
      <c r="P255" s="63"/>
    </row>
    <row r="256" spans="6:16" ht="12.75">
      <c r="F256" s="64"/>
      <c r="G256" s="64"/>
      <c r="H256" s="63"/>
      <c r="I256" s="63"/>
      <c r="J256" s="79"/>
      <c r="K256" s="79"/>
      <c r="P256" s="63"/>
    </row>
    <row r="257" spans="6:16" ht="12.75">
      <c r="F257" s="64"/>
      <c r="G257" s="64"/>
      <c r="H257" s="63"/>
      <c r="I257" s="63"/>
      <c r="J257" s="79"/>
      <c r="K257" s="79"/>
      <c r="P257" s="63"/>
    </row>
    <row r="258" spans="6:16" ht="12.75">
      <c r="F258" s="64"/>
      <c r="G258" s="64"/>
      <c r="H258" s="63"/>
      <c r="I258" s="63"/>
      <c r="J258" s="79"/>
      <c r="K258" s="79"/>
      <c r="P258" s="63"/>
    </row>
    <row r="259" spans="6:16" ht="12.75">
      <c r="F259" s="64"/>
      <c r="G259" s="64"/>
      <c r="H259" s="63"/>
      <c r="I259" s="63"/>
      <c r="J259" s="79"/>
      <c r="K259" s="79"/>
      <c r="P259" s="63"/>
    </row>
    <row r="260" spans="6:16" ht="12.75">
      <c r="F260" s="64"/>
      <c r="G260" s="64"/>
      <c r="H260" s="63"/>
      <c r="I260" s="63"/>
      <c r="J260" s="79"/>
      <c r="K260" s="79"/>
      <c r="P260" s="63"/>
    </row>
    <row r="261" spans="6:16" ht="12.75">
      <c r="F261" s="64"/>
      <c r="G261" s="64"/>
      <c r="H261" s="63"/>
      <c r="I261" s="63"/>
      <c r="J261" s="79"/>
      <c r="K261" s="79"/>
      <c r="P261" s="63"/>
    </row>
    <row r="262" spans="6:16" ht="12.75">
      <c r="F262" s="64"/>
      <c r="G262" s="64"/>
      <c r="H262" s="63"/>
      <c r="I262" s="63"/>
      <c r="J262" s="79"/>
      <c r="K262" s="79"/>
      <c r="P262" s="63"/>
    </row>
    <row r="263" spans="6:16" ht="12.75">
      <c r="F263" s="64"/>
      <c r="G263" s="64"/>
      <c r="H263" s="63"/>
      <c r="I263" s="63"/>
      <c r="J263" s="79"/>
      <c r="K263" s="79"/>
      <c r="P263" s="63"/>
    </row>
    <row r="264" spans="6:16" ht="12.75">
      <c r="F264" s="64"/>
      <c r="G264" s="64"/>
      <c r="H264" s="63"/>
      <c r="I264" s="63"/>
      <c r="J264" s="79"/>
      <c r="K264" s="79"/>
      <c r="P264" s="63"/>
    </row>
    <row r="265" spans="6:16" ht="12.75">
      <c r="F265" s="64"/>
      <c r="G265" s="64"/>
      <c r="H265" s="63"/>
      <c r="I265" s="63"/>
      <c r="J265" s="79"/>
      <c r="K265" s="79"/>
      <c r="P265" s="63"/>
    </row>
    <row r="266" spans="6:16" ht="12.75">
      <c r="F266" s="64"/>
      <c r="G266" s="64"/>
      <c r="H266" s="63"/>
      <c r="I266" s="63"/>
      <c r="J266" s="79"/>
      <c r="K266" s="79"/>
      <c r="P266" s="63"/>
    </row>
    <row r="267" spans="6:16" ht="12.75">
      <c r="F267" s="64"/>
      <c r="G267" s="64"/>
      <c r="H267" s="63"/>
      <c r="I267" s="63"/>
      <c r="J267" s="79"/>
      <c r="K267" s="79"/>
      <c r="P267" s="63"/>
    </row>
    <row r="268" spans="6:16" ht="12.75">
      <c r="F268" s="64"/>
      <c r="G268" s="64"/>
      <c r="H268" s="63"/>
      <c r="I268" s="63"/>
      <c r="J268" s="79"/>
      <c r="K268" s="79"/>
      <c r="P268" s="63"/>
    </row>
    <row r="269" spans="6:16" ht="12.75">
      <c r="F269" s="64"/>
      <c r="G269" s="64"/>
      <c r="H269" s="63"/>
      <c r="I269" s="63"/>
      <c r="J269" s="79"/>
      <c r="K269" s="79"/>
      <c r="P269" s="63"/>
    </row>
    <row r="270" spans="6:16" ht="12.75">
      <c r="F270" s="64"/>
      <c r="G270" s="64"/>
      <c r="H270" s="63"/>
      <c r="I270" s="63"/>
      <c r="J270" s="79"/>
      <c r="K270" s="79"/>
      <c r="P270" s="63"/>
    </row>
    <row r="271" spans="6:16" ht="12.75">
      <c r="F271" s="64"/>
      <c r="G271" s="64"/>
      <c r="H271" s="63"/>
      <c r="I271" s="63"/>
      <c r="J271" s="79"/>
      <c r="K271" s="79"/>
      <c r="P271" s="63"/>
    </row>
    <row r="272" spans="6:16" ht="12.75">
      <c r="F272" s="64"/>
      <c r="G272" s="64"/>
      <c r="H272" s="63"/>
      <c r="I272" s="63"/>
      <c r="J272" s="79"/>
      <c r="K272" s="79"/>
      <c r="P272" s="63"/>
    </row>
    <row r="273" spans="6:16" ht="12.75">
      <c r="F273" s="64"/>
      <c r="G273" s="64"/>
      <c r="H273" s="63"/>
      <c r="I273" s="63"/>
      <c r="J273" s="79"/>
      <c r="K273" s="79"/>
      <c r="P273" s="63"/>
    </row>
    <row r="274" spans="6:16" ht="12.75">
      <c r="F274" s="64"/>
      <c r="G274" s="64"/>
      <c r="H274" s="63"/>
      <c r="I274" s="63"/>
      <c r="J274" s="79"/>
      <c r="K274" s="79"/>
      <c r="P274" s="63"/>
    </row>
    <row r="275" spans="6:16" ht="12.75">
      <c r="F275" s="64"/>
      <c r="G275" s="64"/>
      <c r="H275" s="63"/>
      <c r="I275" s="63"/>
      <c r="J275" s="79"/>
      <c r="K275" s="79"/>
      <c r="P275" s="63"/>
    </row>
    <row r="276" spans="6:16" ht="12.75">
      <c r="F276" s="64"/>
      <c r="G276" s="64"/>
      <c r="H276" s="63"/>
      <c r="I276" s="63"/>
      <c r="J276" s="79"/>
      <c r="K276" s="79"/>
      <c r="P276" s="63"/>
    </row>
    <row r="277" spans="6:16" ht="12.75">
      <c r="F277" s="64"/>
      <c r="G277" s="64"/>
      <c r="H277" s="63"/>
      <c r="I277" s="63"/>
      <c r="J277" s="79"/>
      <c r="K277" s="79"/>
      <c r="P277" s="63"/>
    </row>
    <row r="278" spans="6:16" ht="12.75">
      <c r="F278" s="64"/>
      <c r="G278" s="64"/>
      <c r="H278" s="63"/>
      <c r="I278" s="63"/>
      <c r="J278" s="79"/>
      <c r="K278" s="79"/>
      <c r="P278" s="63"/>
    </row>
    <row r="279" spans="6:16" ht="12.75">
      <c r="F279" s="64"/>
      <c r="G279" s="64"/>
      <c r="H279" s="63"/>
      <c r="I279" s="63"/>
      <c r="J279" s="79"/>
      <c r="K279" s="79"/>
      <c r="P279" s="63"/>
    </row>
    <row r="280" spans="6:16" ht="12.75">
      <c r="F280" s="64"/>
      <c r="G280" s="64"/>
      <c r="H280" s="63"/>
      <c r="I280" s="63"/>
      <c r="J280" s="79"/>
      <c r="K280" s="79"/>
      <c r="P280" s="63"/>
    </row>
    <row r="281" spans="6:16" ht="12.75">
      <c r="F281" s="64"/>
      <c r="G281" s="64"/>
      <c r="H281" s="63"/>
      <c r="I281" s="63"/>
      <c r="J281" s="79"/>
      <c r="K281" s="79"/>
      <c r="P281" s="63"/>
    </row>
    <row r="282" spans="6:16" ht="12.75">
      <c r="F282" s="64"/>
      <c r="G282" s="64"/>
      <c r="H282" s="63"/>
      <c r="I282" s="63"/>
      <c r="J282" s="79"/>
      <c r="K282" s="79"/>
      <c r="P282" s="63"/>
    </row>
    <row r="283" spans="6:16" ht="12.75">
      <c r="F283" s="64"/>
      <c r="G283" s="64"/>
      <c r="H283" s="63"/>
      <c r="I283" s="63"/>
      <c r="J283" s="79"/>
      <c r="K283" s="79"/>
      <c r="P283" s="63"/>
    </row>
    <row r="284" spans="6:16" ht="12.75">
      <c r="F284" s="64"/>
      <c r="G284" s="64"/>
      <c r="H284" s="63"/>
      <c r="I284" s="63"/>
      <c r="J284" s="79"/>
      <c r="K284" s="79"/>
      <c r="P284" s="63"/>
    </row>
    <row r="285" spans="6:16" ht="12.75">
      <c r="F285" s="64"/>
      <c r="G285" s="64"/>
      <c r="H285" s="63"/>
      <c r="I285" s="63"/>
      <c r="J285" s="79"/>
      <c r="K285" s="79"/>
      <c r="P285" s="63"/>
    </row>
    <row r="286" spans="6:16" ht="12.75">
      <c r="F286" s="64"/>
      <c r="G286" s="64"/>
      <c r="H286" s="63"/>
      <c r="I286" s="63"/>
      <c r="J286" s="79"/>
      <c r="K286" s="79"/>
      <c r="P286" s="63"/>
    </row>
    <row r="287" spans="6:16" ht="12.75">
      <c r="F287" s="64"/>
      <c r="G287" s="64"/>
      <c r="H287" s="63"/>
      <c r="I287" s="63"/>
      <c r="J287" s="79"/>
      <c r="K287" s="79"/>
      <c r="P287" s="63"/>
    </row>
    <row r="288" spans="6:16" ht="12.75">
      <c r="F288" s="64"/>
      <c r="G288" s="64"/>
      <c r="H288" s="63"/>
      <c r="I288" s="63"/>
      <c r="J288" s="79"/>
      <c r="K288" s="79"/>
      <c r="P288" s="63"/>
    </row>
    <row r="289" spans="6:16" ht="12.75">
      <c r="F289" s="64"/>
      <c r="G289" s="64"/>
      <c r="H289" s="63"/>
      <c r="I289" s="63"/>
      <c r="J289" s="79"/>
      <c r="K289" s="79"/>
      <c r="P289" s="63"/>
    </row>
    <row r="290" spans="6:16" ht="12.75">
      <c r="F290" s="64"/>
      <c r="G290" s="64"/>
      <c r="H290" s="63"/>
      <c r="I290" s="63"/>
      <c r="J290" s="79"/>
      <c r="K290" s="79"/>
      <c r="P290" s="63"/>
    </row>
    <row r="291" spans="6:16" ht="12.75">
      <c r="F291" s="64"/>
      <c r="G291" s="64"/>
      <c r="H291" s="63"/>
      <c r="I291" s="63"/>
      <c r="J291" s="79"/>
      <c r="K291" s="79"/>
      <c r="P291" s="63"/>
    </row>
    <row r="292" spans="6:16" ht="12.75">
      <c r="F292" s="64"/>
      <c r="G292" s="64"/>
      <c r="H292" s="63"/>
      <c r="I292" s="63"/>
      <c r="J292" s="79"/>
      <c r="K292" s="79"/>
      <c r="P292" s="63"/>
    </row>
    <row r="293" spans="6:16" ht="12.75">
      <c r="F293" s="64"/>
      <c r="G293" s="64"/>
      <c r="H293" s="63"/>
      <c r="I293" s="63"/>
      <c r="J293" s="79"/>
      <c r="K293" s="79"/>
      <c r="P293" s="63"/>
    </row>
    <row r="294" spans="6:16" ht="12.75">
      <c r="F294" s="64"/>
      <c r="G294" s="64"/>
      <c r="H294" s="63"/>
      <c r="I294" s="63"/>
      <c r="J294" s="79"/>
      <c r="K294" s="79"/>
      <c r="P294" s="63"/>
    </row>
    <row r="295" spans="6:16" ht="12.75">
      <c r="F295" s="64"/>
      <c r="G295" s="64"/>
      <c r="H295" s="63"/>
      <c r="I295" s="63"/>
      <c r="J295" s="79"/>
      <c r="K295" s="79"/>
      <c r="P295" s="63"/>
    </row>
    <row r="296" spans="6:16" ht="12.75">
      <c r="F296" s="64"/>
      <c r="G296" s="64"/>
      <c r="H296" s="63"/>
      <c r="I296" s="63"/>
      <c r="J296" s="79"/>
      <c r="K296" s="79"/>
      <c r="P296" s="63"/>
    </row>
    <row r="297" spans="6:16" ht="12.75">
      <c r="F297" s="64"/>
      <c r="G297" s="64"/>
      <c r="H297" s="63"/>
      <c r="I297" s="63"/>
      <c r="J297" s="79"/>
      <c r="K297" s="79"/>
      <c r="P297" s="63"/>
    </row>
    <row r="298" spans="6:16" ht="12.75">
      <c r="F298" s="64"/>
      <c r="G298" s="64"/>
      <c r="H298" s="63"/>
      <c r="I298" s="63"/>
      <c r="J298" s="79"/>
      <c r="K298" s="79"/>
      <c r="P298" s="63"/>
    </row>
    <row r="299" spans="6:16" ht="12.75">
      <c r="F299" s="64"/>
      <c r="G299" s="64"/>
      <c r="H299" s="63"/>
      <c r="I299" s="63"/>
      <c r="J299" s="79"/>
      <c r="K299" s="79"/>
      <c r="P299" s="63"/>
    </row>
    <row r="300" spans="6:16" ht="12.75">
      <c r="F300" s="64"/>
      <c r="G300" s="64"/>
      <c r="H300" s="63"/>
      <c r="I300" s="63"/>
      <c r="J300" s="79"/>
      <c r="K300" s="79"/>
      <c r="P300" s="63"/>
    </row>
    <row r="301" spans="6:16" ht="12.75">
      <c r="F301" s="64"/>
      <c r="G301" s="64"/>
      <c r="H301" s="63"/>
      <c r="I301" s="63"/>
      <c r="J301" s="79"/>
      <c r="K301" s="79"/>
      <c r="P301" s="63"/>
    </row>
    <row r="302" spans="6:16" ht="12.75">
      <c r="F302" s="64"/>
      <c r="G302" s="64"/>
      <c r="H302" s="63"/>
      <c r="I302" s="63"/>
      <c r="J302" s="79"/>
      <c r="K302" s="79"/>
      <c r="P302" s="63"/>
    </row>
    <row r="303" spans="6:16" ht="12.75">
      <c r="F303" s="64"/>
      <c r="G303" s="64"/>
      <c r="H303" s="63"/>
      <c r="I303" s="63"/>
      <c r="J303" s="79"/>
      <c r="K303" s="79"/>
      <c r="P303" s="63"/>
    </row>
    <row r="304" spans="6:16" ht="12.75">
      <c r="F304" s="64"/>
      <c r="G304" s="64"/>
      <c r="H304" s="63"/>
      <c r="I304" s="63"/>
      <c r="J304" s="79"/>
      <c r="K304" s="79"/>
      <c r="P304" s="63"/>
    </row>
    <row r="305" spans="6:16" ht="12.75">
      <c r="F305" s="64"/>
      <c r="G305" s="64"/>
      <c r="H305" s="63"/>
      <c r="I305" s="63"/>
      <c r="J305" s="79"/>
      <c r="K305" s="79"/>
      <c r="P305" s="63"/>
    </row>
    <row r="306" spans="6:16" ht="12.75">
      <c r="F306" s="64"/>
      <c r="G306" s="64"/>
      <c r="H306" s="63"/>
      <c r="I306" s="63"/>
      <c r="J306" s="79"/>
      <c r="K306" s="79"/>
      <c r="P306" s="63"/>
    </row>
    <row r="307" spans="6:16" ht="12.75">
      <c r="F307" s="64"/>
      <c r="G307" s="64"/>
      <c r="H307" s="63"/>
      <c r="I307" s="63"/>
      <c r="J307" s="79"/>
      <c r="K307" s="79"/>
      <c r="P307" s="63"/>
    </row>
    <row r="308" spans="6:16" ht="12.75">
      <c r="F308" s="64"/>
      <c r="G308" s="64"/>
      <c r="H308" s="63"/>
      <c r="I308" s="63"/>
      <c r="J308" s="79"/>
      <c r="K308" s="79"/>
      <c r="P308" s="63"/>
    </row>
    <row r="309" spans="6:16" ht="12.75">
      <c r="F309" s="64"/>
      <c r="G309" s="64"/>
      <c r="H309" s="63"/>
      <c r="I309" s="63"/>
      <c r="J309" s="79"/>
      <c r="K309" s="79"/>
      <c r="P309" s="63"/>
    </row>
    <row r="310" spans="6:16" ht="12.75">
      <c r="F310" s="64"/>
      <c r="G310" s="64"/>
      <c r="H310" s="63"/>
      <c r="I310" s="63"/>
      <c r="J310" s="79"/>
      <c r="K310" s="79"/>
      <c r="P310" s="63"/>
    </row>
    <row r="311" spans="6:16" ht="12.75">
      <c r="F311" s="64"/>
      <c r="G311" s="64"/>
      <c r="H311" s="63"/>
      <c r="I311" s="63"/>
      <c r="J311" s="79"/>
      <c r="K311" s="79"/>
      <c r="P311" s="63"/>
    </row>
    <row r="312" spans="6:16" ht="12.75">
      <c r="F312" s="64"/>
      <c r="G312" s="64"/>
      <c r="H312" s="63"/>
      <c r="I312" s="63"/>
      <c r="J312" s="79"/>
      <c r="K312" s="79"/>
      <c r="P312" s="63"/>
    </row>
    <row r="313" spans="6:16" ht="12.75">
      <c r="F313" s="64"/>
      <c r="G313" s="64"/>
      <c r="H313" s="63"/>
      <c r="I313" s="63"/>
      <c r="J313" s="79"/>
      <c r="K313" s="79"/>
      <c r="P313" s="63"/>
    </row>
    <row r="314" spans="6:16" ht="12.75">
      <c r="F314" s="64"/>
      <c r="G314" s="64"/>
      <c r="H314" s="63"/>
      <c r="I314" s="63"/>
      <c r="J314" s="79"/>
      <c r="K314" s="79"/>
      <c r="P314" s="63"/>
    </row>
    <row r="315" spans="6:16" ht="12.75">
      <c r="F315" s="64"/>
      <c r="G315" s="64"/>
      <c r="H315" s="63"/>
      <c r="I315" s="63"/>
      <c r="J315" s="79"/>
      <c r="K315" s="79"/>
      <c r="P315" s="63"/>
    </row>
    <row r="316" spans="6:16" ht="12.75">
      <c r="F316" s="64"/>
      <c r="G316" s="64"/>
      <c r="H316" s="63"/>
      <c r="I316" s="63"/>
      <c r="J316" s="79"/>
      <c r="K316" s="79"/>
      <c r="P316" s="63"/>
    </row>
    <row r="317" spans="6:16" ht="12.75">
      <c r="F317" s="64"/>
      <c r="G317" s="64"/>
      <c r="H317" s="63"/>
      <c r="I317" s="63"/>
      <c r="J317" s="79"/>
      <c r="K317" s="79"/>
      <c r="P317" s="63"/>
    </row>
    <row r="318" spans="6:16" ht="12.75">
      <c r="F318" s="64"/>
      <c r="G318" s="64"/>
      <c r="H318" s="63"/>
      <c r="I318" s="63"/>
      <c r="J318" s="79"/>
      <c r="K318" s="79"/>
      <c r="P318" s="63"/>
    </row>
    <row r="319" spans="6:16" ht="12.75">
      <c r="F319" s="64"/>
      <c r="G319" s="64"/>
      <c r="H319" s="63"/>
      <c r="I319" s="63"/>
      <c r="J319" s="79"/>
      <c r="K319" s="79"/>
      <c r="P319" s="63"/>
    </row>
    <row r="320" spans="6:16" ht="12.75">
      <c r="F320" s="64"/>
      <c r="G320" s="64"/>
      <c r="H320" s="63"/>
      <c r="I320" s="63"/>
      <c r="J320" s="79"/>
      <c r="K320" s="79"/>
      <c r="P320" s="63"/>
    </row>
    <row r="321" spans="6:16" ht="12.75">
      <c r="F321" s="64"/>
      <c r="G321" s="64"/>
      <c r="H321" s="63"/>
      <c r="I321" s="63"/>
      <c r="J321" s="79"/>
      <c r="K321" s="79"/>
      <c r="P321" s="63"/>
    </row>
    <row r="322" spans="6:16" ht="12.75">
      <c r="F322" s="64"/>
      <c r="G322" s="64"/>
      <c r="H322" s="63"/>
      <c r="I322" s="63"/>
      <c r="J322" s="79"/>
      <c r="K322" s="79"/>
      <c r="P322" s="63"/>
    </row>
    <row r="323" spans="6:16" ht="12.75">
      <c r="F323" s="64"/>
      <c r="G323" s="64"/>
      <c r="H323" s="63"/>
      <c r="I323" s="63"/>
      <c r="J323" s="79"/>
      <c r="K323" s="79"/>
      <c r="P323" s="63"/>
    </row>
    <row r="324" spans="6:16" ht="12.75">
      <c r="F324" s="64"/>
      <c r="G324" s="64"/>
      <c r="H324" s="63"/>
      <c r="I324" s="63"/>
      <c r="J324" s="79"/>
      <c r="K324" s="79"/>
      <c r="P324" s="63"/>
    </row>
    <row r="325" spans="6:16" ht="12.75">
      <c r="F325" s="64"/>
      <c r="G325" s="64"/>
      <c r="H325" s="63"/>
      <c r="I325" s="63"/>
      <c r="J325" s="79"/>
      <c r="K325" s="79"/>
      <c r="P325" s="63"/>
    </row>
    <row r="326" spans="6:16" ht="12.75">
      <c r="F326" s="64"/>
      <c r="G326" s="64"/>
      <c r="H326" s="63"/>
      <c r="I326" s="63"/>
      <c r="J326" s="79"/>
      <c r="K326" s="79"/>
      <c r="P326" s="63"/>
    </row>
    <row r="327" spans="6:16" ht="12.75">
      <c r="F327" s="64"/>
      <c r="G327" s="64"/>
      <c r="H327" s="63"/>
      <c r="I327" s="63"/>
      <c r="J327" s="79"/>
      <c r="K327" s="79"/>
      <c r="P327" s="63"/>
    </row>
    <row r="328" spans="6:16" ht="12.75">
      <c r="F328" s="64"/>
      <c r="G328" s="64"/>
      <c r="H328" s="63"/>
      <c r="I328" s="63"/>
      <c r="J328" s="79"/>
      <c r="K328" s="79"/>
      <c r="P328" s="63"/>
    </row>
    <row r="329" spans="6:16" ht="12.75">
      <c r="F329" s="64"/>
      <c r="G329" s="64"/>
      <c r="H329" s="63"/>
      <c r="I329" s="63"/>
      <c r="J329" s="79"/>
      <c r="K329" s="79"/>
      <c r="P329" s="63"/>
    </row>
    <row r="330" spans="6:16" ht="12.75">
      <c r="F330" s="64"/>
      <c r="G330" s="64"/>
      <c r="H330" s="63"/>
      <c r="I330" s="63"/>
      <c r="J330" s="79"/>
      <c r="K330" s="79"/>
      <c r="P330" s="63"/>
    </row>
    <row r="331" spans="6:16" ht="12.75">
      <c r="F331" s="64"/>
      <c r="G331" s="64"/>
      <c r="H331" s="63"/>
      <c r="I331" s="63"/>
      <c r="J331" s="79"/>
      <c r="K331" s="79"/>
      <c r="P331" s="63"/>
    </row>
    <row r="332" spans="6:16" ht="12.75">
      <c r="F332" s="64"/>
      <c r="G332" s="64"/>
      <c r="H332" s="63"/>
      <c r="I332" s="63"/>
      <c r="J332" s="79"/>
      <c r="K332" s="79"/>
      <c r="P332" s="63"/>
    </row>
    <row r="333" spans="6:16" ht="12.75">
      <c r="F333" s="64"/>
      <c r="G333" s="64"/>
      <c r="H333" s="63"/>
      <c r="I333" s="63"/>
      <c r="J333" s="79"/>
      <c r="K333" s="79"/>
      <c r="P333" s="63"/>
    </row>
    <row r="334" spans="6:16" ht="12.75">
      <c r="F334" s="64"/>
      <c r="G334" s="64"/>
      <c r="H334" s="63"/>
      <c r="I334" s="63"/>
      <c r="J334" s="79"/>
      <c r="K334" s="79"/>
      <c r="P334" s="63"/>
    </row>
    <row r="335" spans="6:16" ht="12.75">
      <c r="F335" s="64"/>
      <c r="G335" s="64"/>
      <c r="H335" s="63"/>
      <c r="I335" s="63"/>
      <c r="J335" s="79"/>
      <c r="K335" s="79"/>
      <c r="P335" s="63"/>
    </row>
    <row r="336" spans="6:16" ht="12.75">
      <c r="F336" s="64"/>
      <c r="G336" s="64"/>
      <c r="H336" s="63"/>
      <c r="I336" s="63"/>
      <c r="J336" s="79"/>
      <c r="K336" s="79"/>
      <c r="P336" s="63"/>
    </row>
    <row r="337" spans="6:16" ht="12.75">
      <c r="F337" s="64"/>
      <c r="G337" s="64"/>
      <c r="H337" s="63"/>
      <c r="I337" s="63"/>
      <c r="J337" s="79"/>
      <c r="K337" s="79"/>
      <c r="P337" s="63"/>
    </row>
    <row r="338" spans="6:16" ht="12.75">
      <c r="F338" s="64"/>
      <c r="G338" s="64"/>
      <c r="H338" s="63"/>
      <c r="I338" s="63"/>
      <c r="J338" s="79"/>
      <c r="K338" s="79"/>
      <c r="P338" s="63"/>
    </row>
    <row r="339" spans="6:16" ht="12.75">
      <c r="F339" s="64"/>
      <c r="G339" s="64"/>
      <c r="H339" s="63"/>
      <c r="I339" s="63"/>
      <c r="J339" s="79"/>
      <c r="K339" s="79"/>
      <c r="P339" s="63"/>
    </row>
    <row r="340" spans="6:16" ht="12.75">
      <c r="F340" s="64"/>
      <c r="G340" s="64"/>
      <c r="H340" s="63"/>
      <c r="I340" s="63"/>
      <c r="J340" s="79"/>
      <c r="K340" s="79"/>
      <c r="P340" s="63"/>
    </row>
    <row r="341" spans="6:16" ht="12.75">
      <c r="F341" s="64"/>
      <c r="G341" s="64"/>
      <c r="H341" s="63"/>
      <c r="I341" s="63"/>
      <c r="J341" s="79"/>
      <c r="K341" s="79"/>
      <c r="P341" s="63"/>
    </row>
    <row r="342" spans="6:16" ht="12.75">
      <c r="F342" s="64"/>
      <c r="G342" s="64"/>
      <c r="H342" s="63"/>
      <c r="I342" s="63"/>
      <c r="J342" s="79"/>
      <c r="K342" s="79"/>
      <c r="P342" s="63"/>
    </row>
    <row r="343" spans="6:16" ht="12.75">
      <c r="F343" s="64"/>
      <c r="G343" s="64"/>
      <c r="H343" s="63"/>
      <c r="I343" s="63"/>
      <c r="J343" s="79"/>
      <c r="K343" s="79"/>
      <c r="P343" s="63"/>
    </row>
    <row r="344" spans="6:16" ht="12.75">
      <c r="F344" s="64"/>
      <c r="G344" s="64"/>
      <c r="H344" s="63"/>
      <c r="I344" s="63"/>
      <c r="J344" s="79"/>
      <c r="K344" s="79"/>
      <c r="P344" s="63"/>
    </row>
    <row r="345" spans="6:16" ht="12.75">
      <c r="F345" s="64"/>
      <c r="G345" s="64"/>
      <c r="H345" s="63"/>
      <c r="I345" s="63"/>
      <c r="J345" s="79"/>
      <c r="K345" s="79"/>
      <c r="P345" s="63"/>
    </row>
    <row r="346" spans="6:16" ht="12.75">
      <c r="F346" s="64"/>
      <c r="G346" s="64"/>
      <c r="H346" s="63"/>
      <c r="I346" s="63"/>
      <c r="J346" s="79"/>
      <c r="K346" s="79"/>
      <c r="P346" s="63"/>
    </row>
    <row r="347" spans="6:16" ht="12.75">
      <c r="F347" s="64"/>
      <c r="G347" s="64"/>
      <c r="H347" s="63"/>
      <c r="I347" s="63"/>
      <c r="J347" s="79"/>
      <c r="K347" s="79"/>
      <c r="P347" s="63"/>
    </row>
    <row r="348" spans="6:16" ht="12.75">
      <c r="F348" s="64"/>
      <c r="G348" s="64"/>
      <c r="H348" s="63"/>
      <c r="I348" s="63"/>
      <c r="J348" s="79"/>
      <c r="K348" s="79"/>
      <c r="P348" s="63"/>
    </row>
    <row r="349" spans="6:16" ht="12.75">
      <c r="F349" s="64"/>
      <c r="G349" s="64"/>
      <c r="H349" s="63"/>
      <c r="I349" s="63"/>
      <c r="J349" s="79"/>
      <c r="K349" s="79"/>
      <c r="P349" s="63"/>
    </row>
    <row r="350" spans="6:16" ht="12.75">
      <c r="F350" s="64"/>
      <c r="G350" s="64"/>
      <c r="H350" s="63"/>
      <c r="I350" s="63"/>
      <c r="J350" s="79"/>
      <c r="K350" s="79"/>
      <c r="P350" s="63"/>
    </row>
    <row r="351" spans="6:16" ht="12.75">
      <c r="F351" s="64"/>
      <c r="G351" s="64"/>
      <c r="H351" s="63"/>
      <c r="I351" s="63"/>
      <c r="J351" s="79"/>
      <c r="K351" s="79"/>
      <c r="P351" s="63"/>
    </row>
    <row r="352" spans="6:16" ht="12.75">
      <c r="F352" s="64"/>
      <c r="G352" s="64"/>
      <c r="H352" s="63"/>
      <c r="I352" s="63"/>
      <c r="J352" s="79"/>
      <c r="K352" s="79"/>
      <c r="P352" s="63"/>
    </row>
    <row r="353" spans="6:16" ht="12.75">
      <c r="F353" s="64"/>
      <c r="G353" s="64"/>
      <c r="H353" s="63"/>
      <c r="I353" s="63"/>
      <c r="J353" s="79"/>
      <c r="K353" s="79"/>
      <c r="P353" s="63"/>
    </row>
    <row r="354" spans="6:16" ht="12.75">
      <c r="F354" s="64"/>
      <c r="G354" s="64"/>
      <c r="H354" s="63"/>
      <c r="I354" s="63"/>
      <c r="J354" s="79"/>
      <c r="K354" s="79"/>
      <c r="P354" s="63"/>
    </row>
    <row r="355" spans="6:16" ht="12.75">
      <c r="F355" s="64"/>
      <c r="G355" s="64"/>
      <c r="H355" s="63"/>
      <c r="I355" s="63"/>
      <c r="J355" s="79"/>
      <c r="K355" s="79"/>
      <c r="P355" s="63"/>
    </row>
    <row r="356" spans="6:16" ht="12.75">
      <c r="F356" s="64"/>
      <c r="G356" s="64"/>
      <c r="H356" s="63"/>
      <c r="I356" s="63"/>
      <c r="J356" s="79"/>
      <c r="K356" s="79"/>
      <c r="P356" s="63"/>
    </row>
    <row r="357" spans="6:16" ht="12.75">
      <c r="F357" s="64"/>
      <c r="G357" s="64"/>
      <c r="H357" s="63"/>
      <c r="I357" s="63"/>
      <c r="J357" s="79"/>
      <c r="K357" s="79"/>
      <c r="P357" s="63"/>
    </row>
    <row r="358" spans="6:16" ht="12.75">
      <c r="F358" s="64"/>
      <c r="G358" s="64"/>
      <c r="H358" s="63"/>
      <c r="I358" s="63"/>
      <c r="J358" s="79"/>
      <c r="K358" s="79"/>
      <c r="P358" s="63"/>
    </row>
    <row r="359" spans="6:16" ht="12.75">
      <c r="F359" s="64"/>
      <c r="G359" s="64"/>
      <c r="H359" s="63"/>
      <c r="I359" s="63"/>
      <c r="J359" s="79"/>
      <c r="K359" s="79"/>
      <c r="P359" s="63"/>
    </row>
    <row r="360" spans="6:16" ht="12.75">
      <c r="F360" s="64"/>
      <c r="G360" s="64"/>
      <c r="H360" s="63"/>
      <c r="I360" s="63"/>
      <c r="J360" s="79"/>
      <c r="K360" s="79"/>
      <c r="P360" s="63"/>
    </row>
    <row r="361" spans="6:16" ht="12.75">
      <c r="F361" s="64"/>
      <c r="G361" s="64"/>
      <c r="H361" s="63"/>
      <c r="I361" s="63"/>
      <c r="J361" s="79"/>
      <c r="K361" s="79"/>
      <c r="P361" s="63"/>
    </row>
    <row r="362" spans="6:16" ht="12.75">
      <c r="F362" s="64"/>
      <c r="G362" s="64"/>
      <c r="H362" s="63"/>
      <c r="I362" s="63"/>
      <c r="J362" s="79"/>
      <c r="K362" s="79"/>
      <c r="P362" s="63"/>
    </row>
    <row r="363" spans="6:16" ht="12.75">
      <c r="F363" s="64"/>
      <c r="G363" s="64"/>
      <c r="H363" s="63"/>
      <c r="I363" s="63"/>
      <c r="J363" s="79"/>
      <c r="K363" s="79"/>
      <c r="P363" s="63"/>
    </row>
    <row r="364" spans="6:16" ht="12.75">
      <c r="F364" s="64"/>
      <c r="G364" s="64"/>
      <c r="H364" s="63"/>
      <c r="I364" s="63"/>
      <c r="J364" s="79"/>
      <c r="K364" s="79"/>
      <c r="P364" s="63"/>
    </row>
    <row r="365" spans="6:16" ht="12.75">
      <c r="F365" s="64"/>
      <c r="G365" s="64"/>
      <c r="H365" s="63"/>
      <c r="I365" s="63"/>
      <c r="J365" s="79"/>
      <c r="K365" s="79"/>
      <c r="P365" s="63"/>
    </row>
    <row r="366" spans="6:16" ht="12.75">
      <c r="F366" s="64"/>
      <c r="G366" s="64"/>
      <c r="H366" s="63"/>
      <c r="I366" s="63"/>
      <c r="J366" s="79"/>
      <c r="K366" s="79"/>
      <c r="P366" s="63"/>
    </row>
    <row r="367" spans="6:16" ht="12.75">
      <c r="F367" s="64"/>
      <c r="G367" s="64"/>
      <c r="H367" s="63"/>
      <c r="I367" s="63"/>
      <c r="J367" s="79"/>
      <c r="K367" s="79"/>
      <c r="P367" s="63"/>
    </row>
    <row r="368" spans="6:16" ht="12.75">
      <c r="F368" s="64"/>
      <c r="G368" s="64"/>
      <c r="H368" s="63"/>
      <c r="I368" s="63"/>
      <c r="J368" s="79"/>
      <c r="K368" s="79"/>
      <c r="P368" s="63"/>
    </row>
    <row r="369" spans="6:16" ht="12.75">
      <c r="F369" s="64"/>
      <c r="G369" s="64"/>
      <c r="H369" s="63"/>
      <c r="I369" s="63"/>
      <c r="J369" s="79"/>
      <c r="K369" s="79"/>
      <c r="P369" s="63"/>
    </row>
    <row r="370" spans="6:16" ht="12.75">
      <c r="F370" s="64"/>
      <c r="G370" s="64"/>
      <c r="H370" s="63"/>
      <c r="I370" s="63"/>
      <c r="J370" s="79"/>
      <c r="K370" s="79"/>
      <c r="P370" s="63"/>
    </row>
    <row r="371" spans="6:16" ht="12.75">
      <c r="F371" s="64"/>
      <c r="G371" s="64"/>
      <c r="H371" s="63"/>
      <c r="I371" s="63"/>
      <c r="J371" s="79"/>
      <c r="K371" s="79"/>
      <c r="P371" s="63"/>
    </row>
    <row r="372" spans="6:16" ht="12.75">
      <c r="F372" s="64"/>
      <c r="G372" s="64"/>
      <c r="H372" s="63"/>
      <c r="I372" s="63"/>
      <c r="J372" s="79"/>
      <c r="K372" s="79"/>
      <c r="P372" s="63"/>
    </row>
    <row r="373" spans="6:11" ht="12.75">
      <c r="F373" s="64"/>
      <c r="G373" s="64"/>
      <c r="H373" s="63"/>
      <c r="I373" s="63"/>
      <c r="J373" s="79"/>
      <c r="K373" s="79"/>
    </row>
    <row r="374" spans="8:11" ht="12.75">
      <c r="H374" s="63"/>
      <c r="I374" s="63"/>
      <c r="J374" s="79"/>
      <c r="K374" s="79"/>
    </row>
    <row r="375" spans="8:11" ht="12.75">
      <c r="H375" s="63"/>
      <c r="I375" s="63"/>
      <c r="J375" s="79"/>
      <c r="K375" s="79"/>
    </row>
    <row r="376" spans="8:11" ht="12.75">
      <c r="H376" s="63"/>
      <c r="I376" s="63"/>
      <c r="J376" s="79"/>
      <c r="K376" s="79"/>
    </row>
    <row r="377" spans="8:11" ht="12.75">
      <c r="H377" s="63"/>
      <c r="I377" s="63"/>
      <c r="J377" s="79"/>
      <c r="K377" s="79"/>
    </row>
  </sheetData>
  <sheetProtection/>
  <autoFilter ref="A10:P10"/>
  <mergeCells count="16">
    <mergeCell ref="P8:P10"/>
    <mergeCell ref="A9:A10"/>
    <mergeCell ref="B9:B10"/>
    <mergeCell ref="C9:C10"/>
    <mergeCell ref="D9:D10"/>
    <mergeCell ref="E9:E10"/>
    <mergeCell ref="O9:O10"/>
    <mergeCell ref="F9:F10"/>
    <mergeCell ref="G9:G10"/>
    <mergeCell ref="H9:H10"/>
    <mergeCell ref="M8:O8"/>
    <mergeCell ref="I9:I10"/>
    <mergeCell ref="J9:J10"/>
    <mergeCell ref="K9:K10"/>
    <mergeCell ref="M9:M10"/>
    <mergeCell ref="N9:N10"/>
  </mergeCells>
  <printOptions/>
  <pageMargins left="0.5905511811023623" right="0.5905511811023623" top="0.7874015748031497" bottom="0.5905511811023623" header="0.5118110236220472" footer="0.31496062992125984"/>
  <pageSetup fitToHeight="5" horizontalDpi="600" verticalDpi="600" orientation="landscape" paperSize="9" scale="65" r:id="rId1"/>
  <headerFooter alignWithMargins="0">
    <oddHeader>&amp;L&amp;F</oddHeader>
    <oddFooter>&amp;L22.08.2013&amp;C&amp;A&amp;R&amp;P / &amp;N</oddFooter>
  </headerFooter>
  <rowBreaks count="2" manualBreakCount="2">
    <brk id="4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Gautschi Angelika</dc:creator>
  <cp:keywords/>
  <dc:description/>
  <cp:lastModifiedBy>bueluz</cp:lastModifiedBy>
  <cp:lastPrinted>2014-09-02T08:56:17Z</cp:lastPrinted>
  <dcterms:created xsi:type="dcterms:W3CDTF">2014-04-14T13:59:41Z</dcterms:created>
  <dcterms:modified xsi:type="dcterms:W3CDTF">2014-09-04T13:23:14Z</dcterms:modified>
  <cp:category/>
  <cp:version/>
  <cp:contentType/>
  <cp:contentStatus/>
</cp:coreProperties>
</file>