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blage\11_Alters- und Pflegeheime\03_Betriebsbeiträge\2025\Formulare\"/>
    </mc:Choice>
  </mc:AlternateContent>
  <bookViews>
    <workbookView xWindow="16290" yWindow="465" windowWidth="9645" windowHeight="11385" activeTab="6"/>
  </bookViews>
  <sheets>
    <sheet name="1. Quartal" sheetId="1" r:id="rId1"/>
    <sheet name="2. Quartal" sheetId="9" r:id="rId2"/>
    <sheet name="3. Quartal" sheetId="10" r:id="rId3"/>
    <sheet name="4. Quartal" sheetId="11" r:id="rId4"/>
    <sheet name="Kumuliert" sheetId="5" r:id="rId5"/>
    <sheet name="Zusammenfassung" sheetId="7" r:id="rId6"/>
    <sheet name="Jahresschlussmeldung" sheetId="12" r:id="rId7"/>
  </sheets>
  <definedNames>
    <definedName name="_xlnm.Print_Area" localSheetId="0">'1. Quartal'!$A$1:$AB$66</definedName>
    <definedName name="_xlnm.Print_Area" localSheetId="1">'2. Quartal'!$A$1:$AB$66</definedName>
    <definedName name="_xlnm.Print_Area" localSheetId="2">'3. Quartal'!$A$1:$AB$66</definedName>
    <definedName name="_xlnm.Print_Area" localSheetId="3">'4. Quartal'!$A$1:$AB$66</definedName>
    <definedName name="_xlnm.Print_Area" localSheetId="6">Jahresschlussmeldung!$A$1:$AB$68</definedName>
    <definedName name="_xlnm.Print_Area" localSheetId="4">Kumuliert!$A$1:$AB$66</definedName>
    <definedName name="_xlnm.Print_Area" localSheetId="5">Zusammenfassung!$A$1:$AB$39</definedName>
  </definedNames>
  <calcPr calcId="162913" iterate="1"/>
</workbook>
</file>

<file path=xl/calcChain.xml><?xml version="1.0" encoding="utf-8"?>
<calcChain xmlns="http://schemas.openxmlformats.org/spreadsheetml/2006/main">
  <c r="Y11" i="12" l="1"/>
  <c r="Y11" i="5"/>
  <c r="Y11" i="1"/>
  <c r="A9" i="12" l="1"/>
  <c r="D21" i="12"/>
  <c r="D13" i="12" l="1"/>
  <c r="A65" i="12" l="1"/>
  <c r="S63" i="12"/>
  <c r="M63" i="12"/>
  <c r="G63" i="12"/>
  <c r="D63" i="12"/>
  <c r="J63" i="12" s="1"/>
  <c r="S62" i="12"/>
  <c r="M62" i="12"/>
  <c r="G62" i="12"/>
  <c r="D62" i="12"/>
  <c r="J62" i="12" s="1"/>
  <c r="S61" i="12"/>
  <c r="M61" i="12"/>
  <c r="G61" i="12"/>
  <c r="D61" i="12"/>
  <c r="J61" i="12" s="1"/>
  <c r="S60" i="12"/>
  <c r="M60" i="12"/>
  <c r="G60" i="12"/>
  <c r="D60" i="12"/>
  <c r="S59" i="12"/>
  <c r="M59" i="12"/>
  <c r="G59" i="12"/>
  <c r="D59" i="12"/>
  <c r="S58" i="12"/>
  <c r="M58" i="12"/>
  <c r="G58" i="12"/>
  <c r="D58" i="12"/>
  <c r="J58" i="12" s="1"/>
  <c r="S57" i="12"/>
  <c r="M57" i="12"/>
  <c r="G57" i="12"/>
  <c r="D57" i="12"/>
  <c r="J57" i="12" s="1"/>
  <c r="V57" i="12" s="1"/>
  <c r="S56" i="12"/>
  <c r="M56" i="12"/>
  <c r="G56" i="12"/>
  <c r="D56" i="12"/>
  <c r="S55" i="12"/>
  <c r="M55" i="12"/>
  <c r="G55" i="12"/>
  <c r="D55" i="12"/>
  <c r="S54" i="12"/>
  <c r="M54" i="12"/>
  <c r="G54" i="12"/>
  <c r="D54" i="12"/>
  <c r="S53" i="12"/>
  <c r="M53" i="12"/>
  <c r="G53" i="12"/>
  <c r="D53" i="12"/>
  <c r="J53" i="12" s="1"/>
  <c r="S52" i="12"/>
  <c r="M52" i="12"/>
  <c r="G52" i="12"/>
  <c r="D52" i="12"/>
  <c r="J52" i="12" s="1"/>
  <c r="S51" i="12"/>
  <c r="M51" i="12"/>
  <c r="G51" i="12"/>
  <c r="D51" i="12"/>
  <c r="S45" i="12"/>
  <c r="M45" i="12"/>
  <c r="G45" i="12"/>
  <c r="D45" i="12"/>
  <c r="S44" i="12"/>
  <c r="M44" i="12"/>
  <c r="G44" i="12"/>
  <c r="D44" i="12"/>
  <c r="S43" i="12"/>
  <c r="M43" i="12"/>
  <c r="G43" i="12"/>
  <c r="D43" i="12"/>
  <c r="J43" i="12" s="1"/>
  <c r="S42" i="12"/>
  <c r="M42" i="12"/>
  <c r="G42" i="12"/>
  <c r="D42" i="12"/>
  <c r="J42" i="12" s="1"/>
  <c r="S41" i="12"/>
  <c r="M41" i="12"/>
  <c r="G41" i="12"/>
  <c r="D41" i="12"/>
  <c r="S40" i="12"/>
  <c r="M40" i="12"/>
  <c r="G40" i="12"/>
  <c r="D40" i="12"/>
  <c r="S39" i="12"/>
  <c r="M39" i="12"/>
  <c r="G39" i="12"/>
  <c r="D39" i="12"/>
  <c r="S38" i="12"/>
  <c r="M38" i="12"/>
  <c r="G38" i="12"/>
  <c r="D38" i="12"/>
  <c r="J38" i="12" s="1"/>
  <c r="S37" i="12"/>
  <c r="M37" i="12"/>
  <c r="G37" i="12"/>
  <c r="D37" i="12"/>
  <c r="J37" i="12" s="1"/>
  <c r="S36" i="12"/>
  <c r="M36" i="12"/>
  <c r="G36" i="12"/>
  <c r="D36" i="12"/>
  <c r="J36" i="12" s="1"/>
  <c r="V36" i="12" s="1"/>
  <c r="S35" i="12"/>
  <c r="M35" i="12"/>
  <c r="G35" i="12"/>
  <c r="D35" i="12"/>
  <c r="S34" i="12"/>
  <c r="M34" i="12"/>
  <c r="G34" i="12"/>
  <c r="D34" i="12"/>
  <c r="S28" i="12"/>
  <c r="M28" i="12"/>
  <c r="F28" i="12"/>
  <c r="D28" i="12"/>
  <c r="S27" i="12"/>
  <c r="M27" i="12"/>
  <c r="F27" i="12"/>
  <c r="D27" i="12"/>
  <c r="S26" i="12"/>
  <c r="M26" i="12"/>
  <c r="F26" i="12"/>
  <c r="H26" i="12" s="1"/>
  <c r="J26" i="12" s="1"/>
  <c r="D26" i="12"/>
  <c r="S25" i="12"/>
  <c r="M25" i="12"/>
  <c r="F25" i="12"/>
  <c r="D25" i="12"/>
  <c r="S24" i="12"/>
  <c r="M24" i="12"/>
  <c r="F24" i="12"/>
  <c r="D24" i="12"/>
  <c r="S23" i="12"/>
  <c r="M23" i="12"/>
  <c r="F23" i="12"/>
  <c r="D23" i="12"/>
  <c r="S22" i="12"/>
  <c r="M22" i="12"/>
  <c r="F22" i="12"/>
  <c r="D22" i="12"/>
  <c r="S21" i="12"/>
  <c r="M21" i="12"/>
  <c r="F21" i="12"/>
  <c r="S20" i="12"/>
  <c r="M20" i="12"/>
  <c r="F20" i="12"/>
  <c r="D20" i="12"/>
  <c r="S19" i="12"/>
  <c r="M19" i="12"/>
  <c r="F19" i="12"/>
  <c r="D19" i="12"/>
  <c r="S18" i="12"/>
  <c r="M18" i="12"/>
  <c r="F18" i="12"/>
  <c r="D18" i="12"/>
  <c r="S17" i="12"/>
  <c r="M17" i="12"/>
  <c r="F17" i="12"/>
  <c r="D17" i="12"/>
  <c r="S16" i="12"/>
  <c r="M16" i="12"/>
  <c r="F16" i="12"/>
  <c r="D16" i="12"/>
  <c r="J11" i="12"/>
  <c r="A7" i="12"/>
  <c r="S6" i="12"/>
  <c r="G6" i="12"/>
  <c r="S5" i="12"/>
  <c r="G5" i="12"/>
  <c r="W4" i="12"/>
  <c r="S4" i="12"/>
  <c r="G4" i="12"/>
  <c r="G3" i="12"/>
  <c r="Y1" i="12"/>
  <c r="J55" i="12" l="1"/>
  <c r="H25" i="12"/>
  <c r="A8" i="12"/>
  <c r="A67" i="12"/>
  <c r="H20" i="12"/>
  <c r="J41" i="12"/>
  <c r="P41" i="12" s="1"/>
  <c r="J34" i="12"/>
  <c r="J39" i="12"/>
  <c r="J44" i="12"/>
  <c r="V52" i="12"/>
  <c r="Y52" i="12"/>
  <c r="D29" i="12"/>
  <c r="H16" i="12"/>
  <c r="Y16" i="12" s="1"/>
  <c r="H21" i="12"/>
  <c r="J21" i="12" s="1"/>
  <c r="A66" i="12"/>
  <c r="J60" i="12"/>
  <c r="V60" i="12" s="1"/>
  <c r="G64" i="12"/>
  <c r="J56" i="12"/>
  <c r="P56" i="12" s="1"/>
  <c r="H17" i="12"/>
  <c r="Q17" i="12" s="1"/>
  <c r="H24" i="12"/>
  <c r="Q24" i="12" s="1"/>
  <c r="D64" i="12"/>
  <c r="H18" i="12"/>
  <c r="J18" i="12" s="1"/>
  <c r="G46" i="12"/>
  <c r="H23" i="12"/>
  <c r="J23" i="12" s="1"/>
  <c r="H19" i="12"/>
  <c r="W19" i="12" s="1"/>
  <c r="J35" i="12"/>
  <c r="V35" i="12" s="1"/>
  <c r="J54" i="12"/>
  <c r="V54" i="12" s="1"/>
  <c r="J40" i="12"/>
  <c r="P40" i="12" s="1"/>
  <c r="J59" i="12"/>
  <c r="P59" i="12" s="1"/>
  <c r="H27" i="12"/>
  <c r="J27" i="12" s="1"/>
  <c r="H28" i="12"/>
  <c r="D31" i="12"/>
  <c r="J45" i="12"/>
  <c r="P45" i="12" s="1"/>
  <c r="H22" i="12"/>
  <c r="J22" i="12" s="1"/>
  <c r="P55" i="12"/>
  <c r="V55" i="12"/>
  <c r="P61" i="12"/>
  <c r="V61" i="12"/>
  <c r="V53" i="12"/>
  <c r="P53" i="12"/>
  <c r="W28" i="12"/>
  <c r="Q28" i="12"/>
  <c r="J28" i="12"/>
  <c r="P38" i="12"/>
  <c r="V38" i="12"/>
  <c r="V62" i="12"/>
  <c r="P62" i="12"/>
  <c r="V34" i="12"/>
  <c r="P34" i="12"/>
  <c r="V63" i="12"/>
  <c r="P63" i="12"/>
  <c r="U26" i="12"/>
  <c r="O26" i="12"/>
  <c r="Y26" i="12" s="1"/>
  <c r="P39" i="12"/>
  <c r="V39" i="12"/>
  <c r="Q20" i="12"/>
  <c r="J20" i="12"/>
  <c r="W20" i="12"/>
  <c r="V37" i="12"/>
  <c r="P37" i="12"/>
  <c r="Y37" i="12" s="1"/>
  <c r="P42" i="12"/>
  <c r="V42" i="12"/>
  <c r="P43" i="12"/>
  <c r="V43" i="12"/>
  <c r="V44" i="12"/>
  <c r="P44" i="12"/>
  <c r="Y44" i="12" s="1"/>
  <c r="P58" i="12"/>
  <c r="V58" i="12"/>
  <c r="W25" i="12"/>
  <c r="Q25" i="12"/>
  <c r="J25" i="12"/>
  <c r="P35" i="12"/>
  <c r="P36" i="12"/>
  <c r="Y36" i="12" s="1"/>
  <c r="M11" i="12"/>
  <c r="Q26" i="12"/>
  <c r="W26" i="12"/>
  <c r="F29" i="12"/>
  <c r="V41" i="12"/>
  <c r="Y41" i="12" s="1"/>
  <c r="J51" i="12"/>
  <c r="P52" i="12"/>
  <c r="P57" i="12"/>
  <c r="Y57" i="12" s="1"/>
  <c r="D46" i="12"/>
  <c r="Y18" i="11"/>
  <c r="Y18" i="10"/>
  <c r="Q16" i="12" l="1"/>
  <c r="J16" i="12"/>
  <c r="W16" i="12"/>
  <c r="D48" i="12"/>
  <c r="Y53" i="12"/>
  <c r="V59" i="12"/>
  <c r="Y59" i="12" s="1"/>
  <c r="V40" i="12"/>
  <c r="Y35" i="12"/>
  <c r="Q21" i="12"/>
  <c r="W21" i="12"/>
  <c r="V56" i="12"/>
  <c r="Y63" i="12"/>
  <c r="Y40" i="12"/>
  <c r="W27" i="12"/>
  <c r="P60" i="12"/>
  <c r="Y60" i="12" s="1"/>
  <c r="V45" i="12"/>
  <c r="Y45" i="12" s="1"/>
  <c r="Y61" i="12"/>
  <c r="Q27" i="12"/>
  <c r="Y43" i="12"/>
  <c r="J17" i="12"/>
  <c r="O17" i="12" s="1"/>
  <c r="J19" i="12"/>
  <c r="U19" i="12" s="1"/>
  <c r="W24" i="12"/>
  <c r="J24" i="12"/>
  <c r="O24" i="12" s="1"/>
  <c r="Q23" i="12"/>
  <c r="Q18" i="12"/>
  <c r="W17" i="12"/>
  <c r="Q19" i="12"/>
  <c r="P54" i="12"/>
  <c r="Y54" i="12" s="1"/>
  <c r="Y38" i="12"/>
  <c r="W23" i="12"/>
  <c r="J46" i="12"/>
  <c r="W18" i="12"/>
  <c r="Y17" i="12"/>
  <c r="W22" i="12"/>
  <c r="H29" i="12"/>
  <c r="M12" i="12" s="1"/>
  <c r="Q22" i="12"/>
  <c r="O25" i="12"/>
  <c r="U25" i="12"/>
  <c r="Y62" i="12"/>
  <c r="U27" i="12"/>
  <c r="O27" i="12"/>
  <c r="Y27" i="12" s="1"/>
  <c r="O21" i="12"/>
  <c r="U21" i="12"/>
  <c r="O22" i="12"/>
  <c r="U22" i="12"/>
  <c r="Y42" i="12"/>
  <c r="Y55" i="12"/>
  <c r="O20" i="12"/>
  <c r="U20" i="12"/>
  <c r="V51" i="12"/>
  <c r="V64" i="12" s="1"/>
  <c r="Y51" i="12"/>
  <c r="J64" i="12"/>
  <c r="P51" i="12"/>
  <c r="P46" i="12"/>
  <c r="Y34" i="12"/>
  <c r="V46" i="12"/>
  <c r="Y58" i="12"/>
  <c r="Y56" i="12"/>
  <c r="O28" i="12"/>
  <c r="U28" i="12"/>
  <c r="Y39" i="12"/>
  <c r="O23" i="12"/>
  <c r="U23" i="12"/>
  <c r="U16" i="12"/>
  <c r="O16" i="12"/>
  <c r="U18" i="12"/>
  <c r="O18" i="12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U17" i="12" l="1"/>
  <c r="U29" i="12" s="1"/>
  <c r="V66" i="12" s="1"/>
  <c r="J29" i="12"/>
  <c r="U24" i="12"/>
  <c r="W29" i="12"/>
  <c r="O19" i="12"/>
  <c r="Y19" i="12" s="1"/>
  <c r="Q29" i="12"/>
  <c r="P64" i="12"/>
  <c r="Y46" i="12"/>
  <c r="Y64" i="12"/>
  <c r="Y20" i="12"/>
  <c r="Y22" i="12"/>
  <c r="O29" i="12"/>
  <c r="P66" i="12" s="1"/>
  <c r="Y21" i="12"/>
  <c r="Y24" i="12"/>
  <c r="Y23" i="12"/>
  <c r="Y28" i="12"/>
  <c r="Y18" i="12"/>
  <c r="Y25" i="12"/>
  <c r="Y29" i="12" l="1"/>
  <c r="Y66" i="12" s="1"/>
  <c r="S6" i="7"/>
  <c r="G6" i="7"/>
  <c r="S5" i="7"/>
  <c r="G5" i="7"/>
  <c r="W4" i="7"/>
  <c r="S4" i="7"/>
  <c r="G4" i="7"/>
  <c r="G3" i="7"/>
  <c r="S6" i="5"/>
  <c r="G6" i="5"/>
  <c r="S5" i="5"/>
  <c r="G5" i="5"/>
  <c r="W4" i="5"/>
  <c r="S4" i="5"/>
  <c r="G4" i="5"/>
  <c r="G3" i="5"/>
  <c r="S6" i="11"/>
  <c r="G6" i="11"/>
  <c r="S5" i="11"/>
  <c r="G5" i="11"/>
  <c r="W4" i="11"/>
  <c r="S4" i="11"/>
  <c r="G4" i="11"/>
  <c r="G3" i="11"/>
  <c r="S6" i="10"/>
  <c r="G6" i="10"/>
  <c r="S5" i="10"/>
  <c r="G5" i="10"/>
  <c r="W4" i="10"/>
  <c r="S4" i="10"/>
  <c r="G4" i="10"/>
  <c r="G3" i="10"/>
  <c r="A65" i="5" l="1"/>
  <c r="A7" i="5" l="1"/>
  <c r="Y1" i="7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G45" i="5"/>
  <c r="G44" i="5"/>
  <c r="G43" i="5"/>
  <c r="G42" i="5"/>
  <c r="G41" i="5"/>
  <c r="G40" i="5"/>
  <c r="G39" i="5"/>
  <c r="G38" i="5"/>
  <c r="G37" i="5"/>
  <c r="G36" i="5"/>
  <c r="G35" i="5"/>
  <c r="G34" i="5"/>
  <c r="D45" i="5"/>
  <c r="D44" i="5"/>
  <c r="D43" i="5"/>
  <c r="D42" i="5"/>
  <c r="D41" i="5"/>
  <c r="D40" i="5"/>
  <c r="D39" i="5"/>
  <c r="D38" i="5"/>
  <c r="D37" i="5"/>
  <c r="D36" i="5"/>
  <c r="D35" i="5"/>
  <c r="D34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J11" i="5" l="1"/>
  <c r="Y1" i="5"/>
  <c r="J11" i="9"/>
  <c r="J11" i="11"/>
  <c r="M11" i="11" s="1"/>
  <c r="J11" i="10"/>
  <c r="Y11" i="10" s="1"/>
  <c r="M11" i="1"/>
  <c r="G64" i="11"/>
  <c r="D64" i="11"/>
  <c r="S63" i="11"/>
  <c r="M63" i="11"/>
  <c r="J63" i="11"/>
  <c r="P63" i="11" s="1"/>
  <c r="S62" i="11"/>
  <c r="M62" i="11"/>
  <c r="J62" i="11"/>
  <c r="V62" i="11" s="1"/>
  <c r="S61" i="11"/>
  <c r="M61" i="11"/>
  <c r="J61" i="11"/>
  <c r="V61" i="11" s="1"/>
  <c r="S60" i="11"/>
  <c r="M60" i="11"/>
  <c r="J60" i="11"/>
  <c r="V60" i="11" s="1"/>
  <c r="S59" i="11"/>
  <c r="M59" i="11"/>
  <c r="J59" i="11"/>
  <c r="V59" i="11" s="1"/>
  <c r="S58" i="11"/>
  <c r="M58" i="11"/>
  <c r="J58" i="11"/>
  <c r="V58" i="11" s="1"/>
  <c r="S57" i="11"/>
  <c r="M57" i="11"/>
  <c r="J57" i="11"/>
  <c r="P57" i="11" s="1"/>
  <c r="S56" i="11"/>
  <c r="M56" i="11"/>
  <c r="J56" i="11"/>
  <c r="V56" i="11" s="1"/>
  <c r="S55" i="11"/>
  <c r="M55" i="11"/>
  <c r="J55" i="11"/>
  <c r="P55" i="11" s="1"/>
  <c r="S54" i="11"/>
  <c r="M54" i="11"/>
  <c r="J54" i="11"/>
  <c r="V54" i="11" s="1"/>
  <c r="S53" i="11"/>
  <c r="M53" i="11"/>
  <c r="J53" i="11"/>
  <c r="V53" i="11" s="1"/>
  <c r="S52" i="11"/>
  <c r="P52" i="11"/>
  <c r="M52" i="11"/>
  <c r="J52" i="11"/>
  <c r="Y52" i="11" s="1"/>
  <c r="S51" i="11"/>
  <c r="M51" i="11"/>
  <c r="J51" i="11"/>
  <c r="V51" i="11" s="1"/>
  <c r="G46" i="11"/>
  <c r="D46" i="11"/>
  <c r="S45" i="11"/>
  <c r="M45" i="11"/>
  <c r="J45" i="11"/>
  <c r="P45" i="11" s="1"/>
  <c r="S44" i="11"/>
  <c r="M44" i="11"/>
  <c r="J44" i="11"/>
  <c r="V44" i="11" s="1"/>
  <c r="S43" i="11"/>
  <c r="M43" i="11"/>
  <c r="J43" i="11"/>
  <c r="P43" i="11" s="1"/>
  <c r="S42" i="11"/>
  <c r="M42" i="11"/>
  <c r="J42" i="11"/>
  <c r="V42" i="11" s="1"/>
  <c r="S41" i="11"/>
  <c r="M41" i="11"/>
  <c r="J41" i="11"/>
  <c r="V41" i="11" s="1"/>
  <c r="S40" i="11"/>
  <c r="M40" i="11"/>
  <c r="J40" i="11"/>
  <c r="V40" i="11" s="1"/>
  <c r="S39" i="11"/>
  <c r="M39" i="11"/>
  <c r="J39" i="11"/>
  <c r="V39" i="11" s="1"/>
  <c r="S38" i="11"/>
  <c r="M38" i="11"/>
  <c r="J38" i="11"/>
  <c r="V38" i="11" s="1"/>
  <c r="S37" i="11"/>
  <c r="M37" i="11"/>
  <c r="J37" i="11"/>
  <c r="P37" i="11" s="1"/>
  <c r="S36" i="11"/>
  <c r="M36" i="11"/>
  <c r="J36" i="11"/>
  <c r="V36" i="11" s="1"/>
  <c r="S35" i="11"/>
  <c r="M35" i="11"/>
  <c r="J35" i="11"/>
  <c r="P35" i="11" s="1"/>
  <c r="S34" i="11"/>
  <c r="M34" i="11"/>
  <c r="J34" i="11"/>
  <c r="V34" i="11" s="1"/>
  <c r="G29" i="11"/>
  <c r="D29" i="11"/>
  <c r="S28" i="11"/>
  <c r="M28" i="11"/>
  <c r="J28" i="11"/>
  <c r="V28" i="11" s="1"/>
  <c r="S27" i="11"/>
  <c r="M27" i="11"/>
  <c r="J27" i="11"/>
  <c r="P27" i="11" s="1"/>
  <c r="S26" i="11"/>
  <c r="M26" i="11"/>
  <c r="J26" i="11"/>
  <c r="V26" i="11" s="1"/>
  <c r="S25" i="11"/>
  <c r="M25" i="11"/>
  <c r="J25" i="11"/>
  <c r="P25" i="11" s="1"/>
  <c r="S24" i="11"/>
  <c r="M24" i="11"/>
  <c r="J24" i="11"/>
  <c r="V24" i="11" s="1"/>
  <c r="S23" i="11"/>
  <c r="M23" i="11"/>
  <c r="J23" i="11"/>
  <c r="P23" i="11" s="1"/>
  <c r="S22" i="11"/>
  <c r="M22" i="11"/>
  <c r="J22" i="11"/>
  <c r="V22" i="11" s="1"/>
  <c r="S21" i="11"/>
  <c r="M21" i="11"/>
  <c r="J21" i="11"/>
  <c r="P21" i="11" s="1"/>
  <c r="S20" i="11"/>
  <c r="M20" i="11"/>
  <c r="J20" i="11"/>
  <c r="V20" i="11" s="1"/>
  <c r="S19" i="11"/>
  <c r="M19" i="11"/>
  <c r="J19" i="11"/>
  <c r="P19" i="11" s="1"/>
  <c r="S18" i="11"/>
  <c r="M18" i="11"/>
  <c r="J18" i="11"/>
  <c r="S17" i="11"/>
  <c r="M17" i="11"/>
  <c r="J17" i="11"/>
  <c r="Y17" i="11" s="1"/>
  <c r="S16" i="11"/>
  <c r="M16" i="11"/>
  <c r="J16" i="11"/>
  <c r="Y16" i="11" s="1"/>
  <c r="Y1" i="11"/>
  <c r="A9" i="11" s="1"/>
  <c r="G64" i="10"/>
  <c r="D64" i="10"/>
  <c r="S63" i="10"/>
  <c r="M63" i="10"/>
  <c r="J63" i="10"/>
  <c r="P63" i="10" s="1"/>
  <c r="S62" i="10"/>
  <c r="M62" i="10"/>
  <c r="J62" i="10"/>
  <c r="V62" i="10" s="1"/>
  <c r="S61" i="10"/>
  <c r="M61" i="10"/>
  <c r="J61" i="10"/>
  <c r="P61" i="10" s="1"/>
  <c r="S60" i="10"/>
  <c r="M60" i="10"/>
  <c r="J60" i="10"/>
  <c r="V60" i="10" s="1"/>
  <c r="S59" i="10"/>
  <c r="M59" i="10"/>
  <c r="J59" i="10"/>
  <c r="P59" i="10" s="1"/>
  <c r="S58" i="10"/>
  <c r="M58" i="10"/>
  <c r="J58" i="10"/>
  <c r="V58" i="10" s="1"/>
  <c r="S57" i="10"/>
  <c r="M57" i="10"/>
  <c r="J57" i="10"/>
  <c r="P57" i="10" s="1"/>
  <c r="S56" i="10"/>
  <c r="M56" i="10"/>
  <c r="J56" i="10"/>
  <c r="V56" i="10" s="1"/>
  <c r="S55" i="10"/>
  <c r="M55" i="10"/>
  <c r="J55" i="10"/>
  <c r="P55" i="10" s="1"/>
  <c r="S54" i="10"/>
  <c r="M54" i="10"/>
  <c r="J54" i="10"/>
  <c r="V54" i="10" s="1"/>
  <c r="S53" i="10"/>
  <c r="M53" i="10"/>
  <c r="J53" i="10"/>
  <c r="P53" i="10" s="1"/>
  <c r="S52" i="10"/>
  <c r="M52" i="10"/>
  <c r="J52" i="10"/>
  <c r="V52" i="10" s="1"/>
  <c r="S51" i="10"/>
  <c r="M51" i="10"/>
  <c r="J51" i="10"/>
  <c r="P51" i="10" s="1"/>
  <c r="G46" i="10"/>
  <c r="D46" i="10"/>
  <c r="S45" i="10"/>
  <c r="M45" i="10"/>
  <c r="J45" i="10"/>
  <c r="P45" i="10" s="1"/>
  <c r="S44" i="10"/>
  <c r="M44" i="10"/>
  <c r="J44" i="10"/>
  <c r="V44" i="10" s="1"/>
  <c r="S43" i="10"/>
  <c r="M43" i="10"/>
  <c r="J43" i="10"/>
  <c r="P43" i="10" s="1"/>
  <c r="S42" i="10"/>
  <c r="M42" i="10"/>
  <c r="J42" i="10"/>
  <c r="V42" i="10" s="1"/>
  <c r="S41" i="10"/>
  <c r="M41" i="10"/>
  <c r="J41" i="10"/>
  <c r="P41" i="10" s="1"/>
  <c r="S40" i="10"/>
  <c r="M40" i="10"/>
  <c r="J40" i="10"/>
  <c r="V40" i="10" s="1"/>
  <c r="S39" i="10"/>
  <c r="M39" i="10"/>
  <c r="J39" i="10"/>
  <c r="P39" i="10" s="1"/>
  <c r="S38" i="10"/>
  <c r="M38" i="10"/>
  <c r="J38" i="10"/>
  <c r="V38" i="10" s="1"/>
  <c r="S37" i="10"/>
  <c r="M37" i="10"/>
  <c r="J37" i="10"/>
  <c r="P37" i="10" s="1"/>
  <c r="S36" i="10"/>
  <c r="M36" i="10"/>
  <c r="J36" i="10"/>
  <c r="V36" i="10" s="1"/>
  <c r="S35" i="10"/>
  <c r="M35" i="10"/>
  <c r="J35" i="10"/>
  <c r="P35" i="10" s="1"/>
  <c r="S34" i="10"/>
  <c r="M34" i="10"/>
  <c r="J34" i="10"/>
  <c r="V34" i="10" s="1"/>
  <c r="G29" i="10"/>
  <c r="D29" i="10"/>
  <c r="S28" i="10"/>
  <c r="M28" i="10"/>
  <c r="J28" i="10"/>
  <c r="V28" i="10" s="1"/>
  <c r="S27" i="10"/>
  <c r="M27" i="10"/>
  <c r="J27" i="10"/>
  <c r="P27" i="10" s="1"/>
  <c r="S26" i="10"/>
  <c r="M26" i="10"/>
  <c r="J26" i="10"/>
  <c r="V26" i="10" s="1"/>
  <c r="S25" i="10"/>
  <c r="M25" i="10"/>
  <c r="J25" i="10"/>
  <c r="P25" i="10" s="1"/>
  <c r="S24" i="10"/>
  <c r="M24" i="10"/>
  <c r="J24" i="10"/>
  <c r="V24" i="10" s="1"/>
  <c r="S23" i="10"/>
  <c r="M23" i="10"/>
  <c r="J23" i="10"/>
  <c r="P23" i="10" s="1"/>
  <c r="S22" i="10"/>
  <c r="M22" i="10"/>
  <c r="J22" i="10"/>
  <c r="V22" i="10" s="1"/>
  <c r="S21" i="10"/>
  <c r="M21" i="10"/>
  <c r="J21" i="10"/>
  <c r="P21" i="10" s="1"/>
  <c r="S20" i="10"/>
  <c r="M20" i="10"/>
  <c r="J20" i="10"/>
  <c r="V20" i="10" s="1"/>
  <c r="S19" i="10"/>
  <c r="M19" i="10"/>
  <c r="J19" i="10"/>
  <c r="V19" i="10" s="1"/>
  <c r="S18" i="10"/>
  <c r="M18" i="10"/>
  <c r="J18" i="10"/>
  <c r="V18" i="10" s="1"/>
  <c r="S17" i="10"/>
  <c r="M17" i="10"/>
  <c r="J17" i="10"/>
  <c r="V17" i="10" s="1"/>
  <c r="S16" i="10"/>
  <c r="M16" i="10"/>
  <c r="J16" i="10"/>
  <c r="Y1" i="10"/>
  <c r="A9" i="10" s="1"/>
  <c r="S52" i="9"/>
  <c r="S53" i="9"/>
  <c r="S54" i="9"/>
  <c r="S55" i="9"/>
  <c r="S56" i="9"/>
  <c r="S57" i="9"/>
  <c r="S58" i="9"/>
  <c r="S59" i="9"/>
  <c r="S60" i="9"/>
  <c r="S61" i="9"/>
  <c r="S62" i="9"/>
  <c r="S63" i="9"/>
  <c r="S51" i="9"/>
  <c r="M52" i="9"/>
  <c r="M53" i="9"/>
  <c r="M54" i="9"/>
  <c r="M55" i="9"/>
  <c r="M56" i="9"/>
  <c r="M57" i="9"/>
  <c r="M58" i="9"/>
  <c r="M59" i="9"/>
  <c r="M60" i="9"/>
  <c r="M61" i="9"/>
  <c r="M62" i="9"/>
  <c r="M63" i="9"/>
  <c r="M51" i="9"/>
  <c r="S35" i="9"/>
  <c r="S36" i="9"/>
  <c r="S37" i="9"/>
  <c r="S38" i="9"/>
  <c r="S39" i="9"/>
  <c r="S40" i="9"/>
  <c r="S41" i="9"/>
  <c r="S42" i="9"/>
  <c r="S43" i="9"/>
  <c r="S44" i="9"/>
  <c r="S45" i="9"/>
  <c r="S34" i="9"/>
  <c r="M35" i="9"/>
  <c r="M36" i="9"/>
  <c r="M37" i="9"/>
  <c r="M38" i="9"/>
  <c r="M39" i="9"/>
  <c r="M40" i="9"/>
  <c r="M41" i="9"/>
  <c r="M42" i="9"/>
  <c r="M43" i="9"/>
  <c r="M44" i="9"/>
  <c r="M45" i="9"/>
  <c r="M34" i="9"/>
  <c r="S17" i="9"/>
  <c r="S18" i="9"/>
  <c r="S19" i="9"/>
  <c r="S20" i="9"/>
  <c r="S21" i="9"/>
  <c r="S22" i="9"/>
  <c r="S23" i="9"/>
  <c r="S24" i="9"/>
  <c r="S25" i="9"/>
  <c r="S26" i="9"/>
  <c r="S27" i="9"/>
  <c r="S28" i="9"/>
  <c r="S16" i="9"/>
  <c r="M17" i="9"/>
  <c r="M18" i="9"/>
  <c r="M19" i="9"/>
  <c r="M20" i="9"/>
  <c r="M21" i="9"/>
  <c r="M22" i="9"/>
  <c r="M23" i="9"/>
  <c r="M24" i="9"/>
  <c r="M25" i="9"/>
  <c r="M26" i="9"/>
  <c r="M27" i="9"/>
  <c r="M28" i="9"/>
  <c r="M16" i="9"/>
  <c r="A8" i="5" l="1"/>
  <c r="D13" i="5"/>
  <c r="Y53" i="10"/>
  <c r="A66" i="5"/>
  <c r="P44" i="11"/>
  <c r="P42" i="11"/>
  <c r="P28" i="10"/>
  <c r="P62" i="10"/>
  <c r="Y62" i="10" s="1"/>
  <c r="P56" i="10"/>
  <c r="Y56" i="10" s="1"/>
  <c r="V55" i="11"/>
  <c r="Y55" i="11" s="1"/>
  <c r="A66" i="10"/>
  <c r="A8" i="11"/>
  <c r="A8" i="10"/>
  <c r="A66" i="11"/>
  <c r="P26" i="11"/>
  <c r="Y26" i="11" s="1"/>
  <c r="M11" i="5"/>
  <c r="Y44" i="11"/>
  <c r="Y42" i="11"/>
  <c r="P40" i="10"/>
  <c r="Y40" i="10" s="1"/>
  <c r="P38" i="10"/>
  <c r="Y38" i="10" s="1"/>
  <c r="P22" i="10"/>
  <c r="Y22" i="10" s="1"/>
  <c r="P54" i="10"/>
  <c r="Y54" i="10" s="1"/>
  <c r="P52" i="10"/>
  <c r="P62" i="11"/>
  <c r="Y62" i="11" s="1"/>
  <c r="P60" i="11"/>
  <c r="Y60" i="11" s="1"/>
  <c r="V63" i="11"/>
  <c r="Y63" i="11" s="1"/>
  <c r="P36" i="11"/>
  <c r="Y36" i="11" s="1"/>
  <c r="P34" i="11"/>
  <c r="P58" i="11"/>
  <c r="Y58" i="11" s="1"/>
  <c r="P54" i="11"/>
  <c r="Y54" i="11" s="1"/>
  <c r="P56" i="11"/>
  <c r="Y56" i="11" s="1"/>
  <c r="P40" i="11"/>
  <c r="Y40" i="11" s="1"/>
  <c r="P38" i="11"/>
  <c r="P20" i="11"/>
  <c r="Y20" i="11" s="1"/>
  <c r="P18" i="11"/>
  <c r="P16" i="11"/>
  <c r="P60" i="10"/>
  <c r="Y60" i="10" s="1"/>
  <c r="Y52" i="10"/>
  <c r="P58" i="10"/>
  <c r="Y58" i="10" s="1"/>
  <c r="P36" i="10"/>
  <c r="Y36" i="10" s="1"/>
  <c r="P44" i="10"/>
  <c r="Y44" i="10" s="1"/>
  <c r="P34" i="10"/>
  <c r="P42" i="10"/>
  <c r="Y42" i="10" s="1"/>
  <c r="P20" i="10"/>
  <c r="Y20" i="10" s="1"/>
  <c r="P26" i="10"/>
  <c r="Y26" i="10" s="1"/>
  <c r="P24" i="10"/>
  <c r="Y24" i="10" s="1"/>
  <c r="P18" i="10"/>
  <c r="J29" i="10"/>
  <c r="M12" i="10" s="1"/>
  <c r="P16" i="10"/>
  <c r="Y16" i="10"/>
  <c r="P24" i="11"/>
  <c r="Y24" i="11" s="1"/>
  <c r="Y11" i="11"/>
  <c r="M11" i="10"/>
  <c r="P28" i="11"/>
  <c r="Y28" i="11" s="1"/>
  <c r="P22" i="11"/>
  <c r="Y22" i="11" s="1"/>
  <c r="Y38" i="11"/>
  <c r="V21" i="11"/>
  <c r="V23" i="11"/>
  <c r="Y23" i="11" s="1"/>
  <c r="V45" i="11"/>
  <c r="Y45" i="11" s="1"/>
  <c r="Y51" i="11"/>
  <c r="V17" i="11"/>
  <c r="V19" i="11"/>
  <c r="Y19" i="11" s="1"/>
  <c r="V25" i="11"/>
  <c r="Y25" i="11" s="1"/>
  <c r="V27" i="11"/>
  <c r="Y27" i="11" s="1"/>
  <c r="V35" i="11"/>
  <c r="V37" i="11"/>
  <c r="Y37" i="11" s="1"/>
  <c r="V43" i="11"/>
  <c r="Y43" i="11" s="1"/>
  <c r="J46" i="11"/>
  <c r="V57" i="11"/>
  <c r="Y57" i="11" s="1"/>
  <c r="J64" i="11"/>
  <c r="V16" i="11"/>
  <c r="P17" i="11"/>
  <c r="V18" i="11"/>
  <c r="J29" i="11"/>
  <c r="P39" i="11"/>
  <c r="Y39" i="11" s="1"/>
  <c r="P41" i="11"/>
  <c r="Y41" i="11" s="1"/>
  <c r="P51" i="11"/>
  <c r="V52" i="11"/>
  <c r="P53" i="11"/>
  <c r="Y53" i="11" s="1"/>
  <c r="P59" i="11"/>
  <c r="Y59" i="11" s="1"/>
  <c r="P61" i="11"/>
  <c r="Y61" i="11" s="1"/>
  <c r="Y28" i="10"/>
  <c r="V35" i="10"/>
  <c r="V37" i="10"/>
  <c r="Y37" i="10" s="1"/>
  <c r="V39" i="10"/>
  <c r="Y39" i="10" s="1"/>
  <c r="V41" i="10"/>
  <c r="Y41" i="10" s="1"/>
  <c r="V43" i="10"/>
  <c r="Y43" i="10" s="1"/>
  <c r="V45" i="10"/>
  <c r="Y45" i="10" s="1"/>
  <c r="J46" i="10"/>
  <c r="V51" i="10"/>
  <c r="V53" i="10"/>
  <c r="V55" i="10"/>
  <c r="Y55" i="10" s="1"/>
  <c r="V57" i="10"/>
  <c r="Y57" i="10" s="1"/>
  <c r="V59" i="10"/>
  <c r="Y59" i="10" s="1"/>
  <c r="V61" i="10"/>
  <c r="Y61" i="10" s="1"/>
  <c r="V63" i="10"/>
  <c r="Y63" i="10" s="1"/>
  <c r="J64" i="10"/>
  <c r="Y17" i="10"/>
  <c r="Y51" i="10"/>
  <c r="V21" i="10"/>
  <c r="V23" i="10"/>
  <c r="Y23" i="10" s="1"/>
  <c r="V25" i="10"/>
  <c r="Y25" i="10" s="1"/>
  <c r="V27" i="10"/>
  <c r="Y27" i="10" s="1"/>
  <c r="V16" i="10"/>
  <c r="P17" i="10"/>
  <c r="P19" i="10"/>
  <c r="Y19" i="10" s="1"/>
  <c r="V46" i="11" l="1"/>
  <c r="V46" i="10"/>
  <c r="U23" i="7" s="1"/>
  <c r="P64" i="11"/>
  <c r="Q29" i="7" s="1"/>
  <c r="P64" i="10"/>
  <c r="Q24" i="7" s="1"/>
  <c r="V64" i="11"/>
  <c r="P29" i="11"/>
  <c r="Y34" i="10"/>
  <c r="P46" i="10"/>
  <c r="Y46" i="10" s="1"/>
  <c r="Y34" i="11"/>
  <c r="P46" i="11"/>
  <c r="Y46" i="11" s="1"/>
  <c r="V64" i="10"/>
  <c r="P29" i="10"/>
  <c r="Y21" i="11"/>
  <c r="V29" i="11"/>
  <c r="Y29" i="11" s="1"/>
  <c r="Y21" i="10"/>
  <c r="V29" i="10"/>
  <c r="U28" i="7"/>
  <c r="M12" i="11"/>
  <c r="Y35" i="11"/>
  <c r="Y35" i="10"/>
  <c r="Y64" i="11" l="1"/>
  <c r="Q23" i="7"/>
  <c r="U29" i="7"/>
  <c r="Y29" i="7" s="1"/>
  <c r="Y64" i="10"/>
  <c r="U24" i="7"/>
  <c r="Y24" i="7" s="1"/>
  <c r="Q28" i="7"/>
  <c r="Y28" i="7" s="1"/>
  <c r="Y29" i="10"/>
  <c r="Y23" i="7"/>
  <c r="P66" i="10"/>
  <c r="V66" i="11"/>
  <c r="U27" i="7"/>
  <c r="U30" i="7" s="1"/>
  <c r="P66" i="11"/>
  <c r="Q27" i="7"/>
  <c r="Q22" i="7"/>
  <c r="Q25" i="7" s="1"/>
  <c r="V66" i="10"/>
  <c r="U22" i="7"/>
  <c r="Y66" i="11"/>
  <c r="U25" i="7" l="1"/>
  <c r="Y66" i="10"/>
  <c r="Y22" i="7"/>
  <c r="Y25" i="7" s="1"/>
  <c r="Y27" i="7"/>
  <c r="Y30" i="7" s="1"/>
  <c r="Q30" i="7"/>
  <c r="Y1" i="9"/>
  <c r="S6" i="9"/>
  <c r="S5" i="9"/>
  <c r="W4" i="9"/>
  <c r="S4" i="9"/>
  <c r="G6" i="9"/>
  <c r="G5" i="9"/>
  <c r="G4" i="9"/>
  <c r="G3" i="9"/>
  <c r="Y11" i="9"/>
  <c r="G64" i="9"/>
  <c r="D64" i="9"/>
  <c r="J63" i="9"/>
  <c r="P63" i="9" s="1"/>
  <c r="J62" i="9"/>
  <c r="P62" i="9" s="1"/>
  <c r="J61" i="9"/>
  <c r="P61" i="9" s="1"/>
  <c r="J60" i="9"/>
  <c r="P60" i="9" s="1"/>
  <c r="J59" i="9"/>
  <c r="P59" i="9" s="1"/>
  <c r="J58" i="9"/>
  <c r="P58" i="9" s="1"/>
  <c r="J57" i="9"/>
  <c r="P57" i="9" s="1"/>
  <c r="J56" i="9"/>
  <c r="P56" i="9" s="1"/>
  <c r="J55" i="9"/>
  <c r="P55" i="9" s="1"/>
  <c r="J54" i="9"/>
  <c r="P54" i="9" s="1"/>
  <c r="J53" i="9"/>
  <c r="P53" i="9" s="1"/>
  <c r="J52" i="9"/>
  <c r="P52" i="9" s="1"/>
  <c r="J51" i="9"/>
  <c r="P51" i="9" s="1"/>
  <c r="G46" i="9"/>
  <c r="D46" i="9"/>
  <c r="J45" i="9"/>
  <c r="V45" i="9" s="1"/>
  <c r="J44" i="9"/>
  <c r="V44" i="9" s="1"/>
  <c r="J43" i="9"/>
  <c r="V43" i="9" s="1"/>
  <c r="J42" i="9"/>
  <c r="V42" i="9" s="1"/>
  <c r="J41" i="9"/>
  <c r="V41" i="9" s="1"/>
  <c r="J40" i="9"/>
  <c r="V40" i="9" s="1"/>
  <c r="J39" i="9"/>
  <c r="V39" i="9" s="1"/>
  <c r="J38" i="9"/>
  <c r="V38" i="9" s="1"/>
  <c r="J37" i="9"/>
  <c r="V37" i="9" s="1"/>
  <c r="J36" i="9"/>
  <c r="V36" i="9" s="1"/>
  <c r="J35" i="9"/>
  <c r="V35" i="9" s="1"/>
  <c r="J34" i="9"/>
  <c r="G29" i="9"/>
  <c r="D29" i="9"/>
  <c r="J28" i="9"/>
  <c r="P28" i="9" s="1"/>
  <c r="J27" i="9"/>
  <c r="P27" i="9" s="1"/>
  <c r="J26" i="9"/>
  <c r="P26" i="9" s="1"/>
  <c r="J25" i="9"/>
  <c r="P25" i="9" s="1"/>
  <c r="J24" i="9"/>
  <c r="P24" i="9" s="1"/>
  <c r="J23" i="9"/>
  <c r="P23" i="9" s="1"/>
  <c r="J22" i="9"/>
  <c r="P22" i="9" s="1"/>
  <c r="J21" i="9"/>
  <c r="P21" i="9" s="1"/>
  <c r="J20" i="9"/>
  <c r="P20" i="9" s="1"/>
  <c r="J19" i="9"/>
  <c r="P19" i="9" s="1"/>
  <c r="J18" i="9"/>
  <c r="P18" i="9" s="1"/>
  <c r="J17" i="9"/>
  <c r="P17" i="9" s="1"/>
  <c r="J16" i="9"/>
  <c r="P16" i="9" s="1"/>
  <c r="V59" i="9" l="1"/>
  <c r="V51" i="9"/>
  <c r="P64" i="9"/>
  <c r="Q19" i="7" s="1"/>
  <c r="P29" i="9"/>
  <c r="Q17" i="7" s="1"/>
  <c r="A9" i="9"/>
  <c r="A66" i="9"/>
  <c r="A8" i="9"/>
  <c r="V57" i="9"/>
  <c r="Y57" i="9" s="1"/>
  <c r="V55" i="9"/>
  <c r="Y55" i="9" s="1"/>
  <c r="V53" i="9"/>
  <c r="Y53" i="9" s="1"/>
  <c r="V61" i="9"/>
  <c r="Y61" i="9" s="1"/>
  <c r="V27" i="9"/>
  <c r="Y27" i="9" s="1"/>
  <c r="V52" i="9"/>
  <c r="V54" i="9"/>
  <c r="Y54" i="9" s="1"/>
  <c r="V56" i="9"/>
  <c r="Y56" i="9" s="1"/>
  <c r="V58" i="9"/>
  <c r="Y58" i="9" s="1"/>
  <c r="V60" i="9"/>
  <c r="Y60" i="9" s="1"/>
  <c r="V62" i="9"/>
  <c r="Y62" i="9" s="1"/>
  <c r="Y59" i="9"/>
  <c r="J46" i="9"/>
  <c r="V28" i="9"/>
  <c r="Y28" i="9" s="1"/>
  <c r="M11" i="9"/>
  <c r="V16" i="9"/>
  <c r="V17" i="9"/>
  <c r="V18" i="9"/>
  <c r="Y18" i="9" s="1"/>
  <c r="V19" i="9"/>
  <c r="Y19" i="9" s="1"/>
  <c r="V20" i="9"/>
  <c r="Y20" i="9" s="1"/>
  <c r="V21" i="9"/>
  <c r="V22" i="9"/>
  <c r="Y22" i="9" s="1"/>
  <c r="V23" i="9"/>
  <c r="Y23" i="9" s="1"/>
  <c r="V24" i="9"/>
  <c r="Y24" i="9" s="1"/>
  <c r="V25" i="9"/>
  <c r="Y25" i="9" s="1"/>
  <c r="V26" i="9"/>
  <c r="Y26" i="9" s="1"/>
  <c r="J29" i="9"/>
  <c r="M12" i="9" s="1"/>
  <c r="V63" i="9"/>
  <c r="Y63" i="9" s="1"/>
  <c r="J64" i="9"/>
  <c r="Y16" i="9"/>
  <c r="Y17" i="9"/>
  <c r="P34" i="9"/>
  <c r="P35" i="9"/>
  <c r="Y35" i="9" s="1"/>
  <c r="P36" i="9"/>
  <c r="Y36" i="9" s="1"/>
  <c r="P37" i="9"/>
  <c r="Y37" i="9" s="1"/>
  <c r="P38" i="9"/>
  <c r="P39" i="9"/>
  <c r="Y39" i="9" s="1"/>
  <c r="P40" i="9"/>
  <c r="Y40" i="9" s="1"/>
  <c r="P41" i="9"/>
  <c r="Y41" i="9" s="1"/>
  <c r="P42" i="9"/>
  <c r="Y42" i="9" s="1"/>
  <c r="P43" i="9"/>
  <c r="Y43" i="9" s="1"/>
  <c r="P44" i="9"/>
  <c r="Y44" i="9" s="1"/>
  <c r="P45" i="9"/>
  <c r="Y45" i="9" s="1"/>
  <c r="Y51" i="9"/>
  <c r="Y52" i="9"/>
  <c r="V34" i="9"/>
  <c r="V64" i="9" l="1"/>
  <c r="Y64" i="9" s="1"/>
  <c r="V46" i="9"/>
  <c r="U18" i="7" s="1"/>
  <c r="Y38" i="9"/>
  <c r="P46" i="9"/>
  <c r="Y21" i="9"/>
  <c r="V29" i="9"/>
  <c r="Y29" i="9" s="1"/>
  <c r="Y34" i="9"/>
  <c r="U19" i="7" l="1"/>
  <c r="Y19" i="7" s="1"/>
  <c r="Y46" i="9"/>
  <c r="Y66" i="9" s="1"/>
  <c r="U17" i="7"/>
  <c r="P66" i="9"/>
  <c r="Q18" i="7"/>
  <c r="V66" i="9"/>
  <c r="U20" i="7" l="1"/>
  <c r="Y17" i="7"/>
  <c r="Y18" i="7"/>
  <c r="Q20" i="7"/>
  <c r="Y20" i="7" l="1"/>
  <c r="A66" i="1"/>
  <c r="J38" i="5" l="1"/>
  <c r="J39" i="5"/>
  <c r="J43" i="5"/>
  <c r="G46" i="1"/>
  <c r="D46" i="1"/>
  <c r="H21" i="5"/>
  <c r="D29" i="1"/>
  <c r="A26" i="7"/>
  <c r="A9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S45" i="5"/>
  <c r="S44" i="5"/>
  <c r="S43" i="5"/>
  <c r="S42" i="5"/>
  <c r="S41" i="5"/>
  <c r="S40" i="5"/>
  <c r="S39" i="5"/>
  <c r="S38" i="5"/>
  <c r="S37" i="5"/>
  <c r="S36" i="5"/>
  <c r="S35" i="5"/>
  <c r="S34" i="5"/>
  <c r="M45" i="5"/>
  <c r="M44" i="5"/>
  <c r="M43" i="5"/>
  <c r="M42" i="5"/>
  <c r="M41" i="5"/>
  <c r="M40" i="5"/>
  <c r="M39" i="5"/>
  <c r="M38" i="5"/>
  <c r="M37" i="5"/>
  <c r="M36" i="5"/>
  <c r="M35" i="5"/>
  <c r="M34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J28" i="1"/>
  <c r="V28" i="1" s="1"/>
  <c r="J27" i="1"/>
  <c r="V27" i="1" s="1"/>
  <c r="J26" i="1"/>
  <c r="V26" i="1" s="1"/>
  <c r="J25" i="1"/>
  <c r="V25" i="1" s="1"/>
  <c r="J24" i="1"/>
  <c r="V24" i="1" s="1"/>
  <c r="J23" i="1"/>
  <c r="V23" i="1" s="1"/>
  <c r="J22" i="1"/>
  <c r="V22" i="1" s="1"/>
  <c r="J21" i="1"/>
  <c r="P21" i="1" s="1"/>
  <c r="J20" i="1"/>
  <c r="P20" i="1" s="1"/>
  <c r="J19" i="1"/>
  <c r="V19" i="1" s="1"/>
  <c r="J18" i="1"/>
  <c r="J17" i="1"/>
  <c r="V17" i="1" s="1"/>
  <c r="G29" i="1"/>
  <c r="J16" i="1"/>
  <c r="J41" i="1"/>
  <c r="J42" i="1"/>
  <c r="P42" i="1" s="1"/>
  <c r="J43" i="1"/>
  <c r="J44" i="1"/>
  <c r="P44" i="1" s="1"/>
  <c r="J45" i="1"/>
  <c r="V45" i="1" s="1"/>
  <c r="J40" i="1"/>
  <c r="V40" i="1" s="1"/>
  <c r="J39" i="1"/>
  <c r="V39" i="1" s="1"/>
  <c r="J38" i="1"/>
  <c r="P38" i="1" s="1"/>
  <c r="J37" i="1"/>
  <c r="P37" i="1" s="1"/>
  <c r="J36" i="1"/>
  <c r="P36" i="1" s="1"/>
  <c r="J35" i="1"/>
  <c r="V35" i="1" s="1"/>
  <c r="J34" i="1"/>
  <c r="P34" i="1" s="1"/>
  <c r="G64" i="1"/>
  <c r="D64" i="1"/>
  <c r="J63" i="1"/>
  <c r="P63" i="1" s="1"/>
  <c r="J62" i="1"/>
  <c r="P62" i="1" s="1"/>
  <c r="J61" i="1"/>
  <c r="P61" i="1" s="1"/>
  <c r="J60" i="1"/>
  <c r="V60" i="1" s="1"/>
  <c r="J59" i="1"/>
  <c r="P59" i="1" s="1"/>
  <c r="J58" i="1"/>
  <c r="P58" i="1" s="1"/>
  <c r="J57" i="1"/>
  <c r="P57" i="1" s="1"/>
  <c r="J56" i="1"/>
  <c r="V56" i="1" s="1"/>
  <c r="J55" i="1"/>
  <c r="P55" i="1" s="1"/>
  <c r="J54" i="1"/>
  <c r="V54" i="1" s="1"/>
  <c r="J53" i="1"/>
  <c r="V53" i="1" s="1"/>
  <c r="J52" i="1"/>
  <c r="V52" i="1" s="1"/>
  <c r="J51" i="1"/>
  <c r="A9" i="1"/>
  <c r="A8" i="1"/>
  <c r="V42" i="1"/>
  <c r="A16" i="7"/>
  <c r="P19" i="1"/>
  <c r="P56" i="1" l="1"/>
  <c r="V37" i="1"/>
  <c r="Y37" i="1" s="1"/>
  <c r="V44" i="1"/>
  <c r="Y44" i="1" s="1"/>
  <c r="P18" i="1"/>
  <c r="P43" i="5"/>
  <c r="P38" i="5"/>
  <c r="V59" i="1"/>
  <c r="Y59" i="1" s="1"/>
  <c r="Y52" i="1"/>
  <c r="J52" i="5"/>
  <c r="V52" i="5" s="1"/>
  <c r="V34" i="1"/>
  <c r="Y34" i="1" s="1"/>
  <c r="P39" i="1"/>
  <c r="V38" i="1"/>
  <c r="Y38" i="1" s="1"/>
  <c r="Y42" i="1"/>
  <c r="H28" i="5"/>
  <c r="J28" i="5" s="1"/>
  <c r="O28" i="5" s="1"/>
  <c r="P60" i="1"/>
  <c r="H27" i="5"/>
  <c r="H25" i="5"/>
  <c r="H16" i="5"/>
  <c r="Y16" i="5" s="1"/>
  <c r="P40" i="1"/>
  <c r="Y40" i="1" s="1"/>
  <c r="J34" i="5"/>
  <c r="V34" i="5" s="1"/>
  <c r="J44" i="5"/>
  <c r="V44" i="5" s="1"/>
  <c r="J42" i="5"/>
  <c r="V42" i="5" s="1"/>
  <c r="J40" i="5"/>
  <c r="V40" i="5" s="1"/>
  <c r="J60" i="5"/>
  <c r="P60" i="5" s="1"/>
  <c r="J56" i="5"/>
  <c r="P56" i="5" s="1"/>
  <c r="P52" i="1"/>
  <c r="V55" i="1"/>
  <c r="Y55" i="1" s="1"/>
  <c r="V36" i="1"/>
  <c r="Y36" i="1" s="1"/>
  <c r="H19" i="5"/>
  <c r="J63" i="5"/>
  <c r="V63" i="5" s="1"/>
  <c r="J59" i="5"/>
  <c r="P59" i="5" s="1"/>
  <c r="J57" i="5"/>
  <c r="V57" i="5" s="1"/>
  <c r="J55" i="5"/>
  <c r="P55" i="5" s="1"/>
  <c r="J53" i="5"/>
  <c r="V53" i="5" s="1"/>
  <c r="V63" i="1"/>
  <c r="Y63" i="1" s="1"/>
  <c r="D46" i="5"/>
  <c r="A21" i="7"/>
  <c r="H18" i="5"/>
  <c r="H26" i="5"/>
  <c r="D64" i="5"/>
  <c r="H23" i="5"/>
  <c r="J36" i="5"/>
  <c r="P36" i="5" s="1"/>
  <c r="J62" i="5"/>
  <c r="V62" i="5" s="1"/>
  <c r="V61" i="1"/>
  <c r="Y61" i="1" s="1"/>
  <c r="P35" i="1"/>
  <c r="Y35" i="1" s="1"/>
  <c r="P26" i="1"/>
  <c r="Y26" i="1" s="1"/>
  <c r="V38" i="5"/>
  <c r="P54" i="1"/>
  <c r="Y54" i="1" s="1"/>
  <c r="V57" i="1"/>
  <c r="Y57" i="1" s="1"/>
  <c r="P17" i="1"/>
  <c r="V18" i="1"/>
  <c r="V58" i="1"/>
  <c r="Y58" i="1" s="1"/>
  <c r="P45" i="1"/>
  <c r="Y45" i="1" s="1"/>
  <c r="H20" i="5"/>
  <c r="J58" i="5"/>
  <c r="P58" i="5" s="1"/>
  <c r="A31" i="7"/>
  <c r="J64" i="1"/>
  <c r="V62" i="1"/>
  <c r="Y62" i="1" s="1"/>
  <c r="Y60" i="1"/>
  <c r="Y17" i="1"/>
  <c r="P24" i="1"/>
  <c r="Y24" i="1" s="1"/>
  <c r="D29" i="5"/>
  <c r="G46" i="5"/>
  <c r="V20" i="1"/>
  <c r="Y20" i="1" s="1"/>
  <c r="G64" i="5"/>
  <c r="J29" i="1"/>
  <c r="M12" i="1" s="1"/>
  <c r="D48" i="5"/>
  <c r="P22" i="1"/>
  <c r="V39" i="5"/>
  <c r="P39" i="5"/>
  <c r="P63" i="5"/>
  <c r="H22" i="5"/>
  <c r="J41" i="5"/>
  <c r="P41" i="5" s="1"/>
  <c r="J35" i="5"/>
  <c r="P35" i="5" s="1"/>
  <c r="F29" i="5"/>
  <c r="V43" i="5"/>
  <c r="J61" i="5"/>
  <c r="V61" i="5" s="1"/>
  <c r="H17" i="5"/>
  <c r="Y17" i="5" s="1"/>
  <c r="H24" i="5"/>
  <c r="J51" i="5"/>
  <c r="P51" i="5" s="1"/>
  <c r="J45" i="5"/>
  <c r="V45" i="5" s="1"/>
  <c r="J37" i="5"/>
  <c r="V37" i="5" s="1"/>
  <c r="J54" i="5"/>
  <c r="P54" i="5" s="1"/>
  <c r="Y19" i="1"/>
  <c r="V43" i="1"/>
  <c r="P43" i="1"/>
  <c r="P53" i="1"/>
  <c r="Y53" i="1" s="1"/>
  <c r="V51" i="1"/>
  <c r="Y51" i="1"/>
  <c r="P51" i="1"/>
  <c r="Y16" i="1"/>
  <c r="P16" i="1"/>
  <c r="V16" i="1"/>
  <c r="P41" i="1"/>
  <c r="V41" i="1"/>
  <c r="J46" i="1"/>
  <c r="P28" i="1"/>
  <c r="Y28" i="1" s="1"/>
  <c r="P27" i="1"/>
  <c r="Y27" i="1" s="1"/>
  <c r="A8" i="7"/>
  <c r="P23" i="1"/>
  <c r="Y23" i="1" s="1"/>
  <c r="V21" i="1"/>
  <c r="Y21" i="1" s="1"/>
  <c r="P25" i="1"/>
  <c r="Y25" i="1" s="1"/>
  <c r="A11" i="7"/>
  <c r="Y18" i="1" l="1"/>
  <c r="P53" i="5"/>
  <c r="Y53" i="5" s="1"/>
  <c r="V64" i="1"/>
  <c r="U14" i="7" s="1"/>
  <c r="V46" i="1"/>
  <c r="U13" i="7" s="1"/>
  <c r="P64" i="1"/>
  <c r="Y64" i="1" s="1"/>
  <c r="V29" i="1"/>
  <c r="Y22" i="1"/>
  <c r="P29" i="1"/>
  <c r="Y56" i="1"/>
  <c r="Y39" i="1"/>
  <c r="P46" i="1"/>
  <c r="Y43" i="5"/>
  <c r="J26" i="5"/>
  <c r="W26" i="5" s="1"/>
  <c r="J27" i="5"/>
  <c r="P42" i="5"/>
  <c r="Y42" i="5" s="1"/>
  <c r="J25" i="5"/>
  <c r="P62" i="5"/>
  <c r="Y62" i="5" s="1"/>
  <c r="P52" i="5"/>
  <c r="Y38" i="5"/>
  <c r="Y52" i="5"/>
  <c r="V56" i="5"/>
  <c r="Y56" i="5" s="1"/>
  <c r="V55" i="5"/>
  <c r="Y55" i="5" s="1"/>
  <c r="P57" i="5"/>
  <c r="Y57" i="5" s="1"/>
  <c r="P44" i="5"/>
  <c r="Y44" i="5" s="1"/>
  <c r="V36" i="5"/>
  <c r="Y36" i="5" s="1"/>
  <c r="V59" i="5"/>
  <c r="Y59" i="5" s="1"/>
  <c r="P40" i="5"/>
  <c r="Y40" i="5" s="1"/>
  <c r="Q28" i="5"/>
  <c r="U28" i="5"/>
  <c r="Y28" i="5" s="1"/>
  <c r="W28" i="5"/>
  <c r="V60" i="5"/>
  <c r="Y60" i="5" s="1"/>
  <c r="Y63" i="5"/>
  <c r="P34" i="5"/>
  <c r="Y34" i="5" s="1"/>
  <c r="V41" i="5"/>
  <c r="Y41" i="5" s="1"/>
  <c r="V58" i="5"/>
  <c r="Y58" i="5" s="1"/>
  <c r="V35" i="5"/>
  <c r="Y35" i="5" s="1"/>
  <c r="V54" i="5"/>
  <c r="Y54" i="5" s="1"/>
  <c r="P37" i="5"/>
  <c r="Y37" i="5" s="1"/>
  <c r="Y39" i="5"/>
  <c r="D31" i="5"/>
  <c r="H29" i="5"/>
  <c r="P61" i="5"/>
  <c r="Y61" i="5" s="1"/>
  <c r="Y51" i="5"/>
  <c r="J46" i="5"/>
  <c r="P45" i="5"/>
  <c r="V51" i="5"/>
  <c r="J64" i="5"/>
  <c r="Y41" i="1"/>
  <c r="Y43" i="1"/>
  <c r="V66" i="1" l="1"/>
  <c r="Y46" i="1"/>
  <c r="P64" i="5"/>
  <c r="Q35" i="7" s="1"/>
  <c r="V46" i="5"/>
  <c r="U34" i="7" s="1"/>
  <c r="P46" i="5"/>
  <c r="Q34" i="7" s="1"/>
  <c r="V64" i="5"/>
  <c r="U35" i="7" s="1"/>
  <c r="Y64" i="5"/>
  <c r="Y29" i="1"/>
  <c r="P66" i="1"/>
  <c r="Q13" i="7"/>
  <c r="Y13" i="7" s="1"/>
  <c r="Q14" i="7"/>
  <c r="Y14" i="7" s="1"/>
  <c r="J24" i="5"/>
  <c r="J23" i="5" s="1"/>
  <c r="J22" i="5" s="1"/>
  <c r="J21" i="5" s="1"/>
  <c r="J20" i="5" s="1"/>
  <c r="J19" i="5" s="1"/>
  <c r="J18" i="5" s="1"/>
  <c r="J17" i="5" s="1"/>
  <c r="J16" i="5" s="1"/>
  <c r="A37" i="7"/>
  <c r="M12" i="5"/>
  <c r="A38" i="7"/>
  <c r="O26" i="5"/>
  <c r="U25" i="5"/>
  <c r="U27" i="5"/>
  <c r="W27" i="5"/>
  <c r="Q27" i="5"/>
  <c r="O27" i="5"/>
  <c r="Q26" i="5"/>
  <c r="U26" i="5"/>
  <c r="Y45" i="5"/>
  <c r="Y46" i="5" s="1"/>
  <c r="U12" i="7"/>
  <c r="Q12" i="7"/>
  <c r="Y66" i="1" l="1"/>
  <c r="Y27" i="5"/>
  <c r="O24" i="5"/>
  <c r="Y34" i="7"/>
  <c r="Y26" i="5"/>
  <c r="Y35" i="7"/>
  <c r="O25" i="5"/>
  <c r="Y25" i="5" s="1"/>
  <c r="Q25" i="5"/>
  <c r="W25" i="5"/>
  <c r="Q24" i="5"/>
  <c r="U24" i="5"/>
  <c r="Y12" i="7"/>
  <c r="Y15" i="7" s="1"/>
  <c r="Q15" i="7"/>
  <c r="U15" i="7"/>
  <c r="Y24" i="5" l="1"/>
  <c r="O23" i="5"/>
  <c r="W24" i="5"/>
  <c r="W23" i="5"/>
  <c r="U23" i="5"/>
  <c r="Q23" i="5"/>
  <c r="O22" i="5" l="1"/>
  <c r="U22" i="5"/>
  <c r="Q22" i="5"/>
  <c r="W22" i="5"/>
  <c r="Y23" i="5"/>
  <c r="Y22" i="5" l="1"/>
  <c r="Q21" i="5"/>
  <c r="U21" i="5"/>
  <c r="W21" i="5"/>
  <c r="O21" i="5"/>
  <c r="O20" i="5" l="1"/>
  <c r="Q20" i="5"/>
  <c r="W20" i="5"/>
  <c r="U20" i="5"/>
  <c r="Y21" i="5"/>
  <c r="Y20" i="5" l="1"/>
  <c r="W19" i="5"/>
  <c r="Q19" i="5"/>
  <c r="U19" i="5"/>
  <c r="O19" i="5"/>
  <c r="Y19" i="5" l="1"/>
  <c r="W18" i="5"/>
  <c r="Q18" i="5"/>
  <c r="U18" i="5"/>
  <c r="O18" i="5"/>
  <c r="Y18" i="5" l="1"/>
  <c r="Y29" i="5"/>
  <c r="Y66" i="5" s="1"/>
  <c r="O17" i="5"/>
  <c r="W17" i="5"/>
  <c r="Q17" i="5"/>
  <c r="U17" i="5"/>
  <c r="U16" i="5"/>
  <c r="O16" i="5"/>
  <c r="W16" i="5"/>
  <c r="J29" i="5"/>
  <c r="Q16" i="5"/>
  <c r="O29" i="5" l="1"/>
  <c r="Q29" i="5"/>
  <c r="U29" i="5"/>
  <c r="W29" i="5"/>
  <c r="U33" i="7" s="1"/>
  <c r="U32" i="7" l="1"/>
  <c r="U36" i="7" s="1"/>
  <c r="Q32" i="7"/>
  <c r="V66" i="5"/>
  <c r="P66" i="5"/>
  <c r="P67" i="12" s="1"/>
  <c r="P68" i="12" s="1"/>
  <c r="A68" i="12" s="1"/>
  <c r="Q33" i="7"/>
  <c r="Y32" i="7" l="1"/>
  <c r="Y33" i="7"/>
  <c r="Q36" i="7"/>
  <c r="Y36" i="7" l="1"/>
</calcChain>
</file>

<file path=xl/sharedStrings.xml><?xml version="1.0" encoding="utf-8"?>
<sst xmlns="http://schemas.openxmlformats.org/spreadsheetml/2006/main" count="539" uniqueCount="48">
  <si>
    <t>Leistungsbeiträge Alters- und Pflegeheime</t>
  </si>
  <si>
    <t>Organisation</t>
  </si>
  <si>
    <t>PLZ</t>
  </si>
  <si>
    <t>Ort</t>
  </si>
  <si>
    <t>E-Mail Adresse</t>
  </si>
  <si>
    <t>Tel:</t>
  </si>
  <si>
    <t>Sachbearbeiter/in</t>
  </si>
  <si>
    <t>1. Langzeitpflege</t>
  </si>
  <si>
    <t>Kantonsbeitrag</t>
  </si>
  <si>
    <t>Stufe</t>
  </si>
  <si>
    <t>Anzahl</t>
  </si>
  <si>
    <t>CHF</t>
  </si>
  <si>
    <t>Bei Rückfragen wenden Sie sich bitte an:</t>
  </si>
  <si>
    <t>Gemeindebeitrag</t>
  </si>
  <si>
    <t>Adresse/Strasse Nr.</t>
  </si>
  <si>
    <t>pflegeleistungen@san.gr.ch</t>
  </si>
  <si>
    <t>Pflegetage 1. Quartal</t>
  </si>
  <si>
    <t>Pflegetage alle Bewohner</t>
  </si>
  <si>
    <t>Pflegetage ausserkantonale Bewohner</t>
  </si>
  <si>
    <t>Pflegetage beitragsberechtigt</t>
  </si>
  <si>
    <t>Pflege-
aufwand</t>
  </si>
  <si>
    <t>pro Pflegetag</t>
  </si>
  <si>
    <t>effektiv</t>
  </si>
  <si>
    <t>Total Kantons- und Gemeindebeitrag</t>
  </si>
  <si>
    <t>PT ausser-kantonale Bewohner</t>
  </si>
  <si>
    <t>Pflegetage beitragsberechtigt gemäss Bettenzahl</t>
  </si>
  <si>
    <t>nicht beitrags-berechtigt</t>
  </si>
  <si>
    <t>Pflegetage Bündner Bewohner</t>
  </si>
  <si>
    <t>beitrags-berechtigte PT</t>
  </si>
  <si>
    <t>Total Kantons- und Gemeindebeitrag (beitragsberechtigte Pflegetage)</t>
  </si>
  <si>
    <t>Anzahl Betten gemäss Pflegeheimliste:</t>
  </si>
  <si>
    <t>Kantons- und Gemeindebeitrag</t>
  </si>
  <si>
    <t>Langzeitpflege</t>
  </si>
  <si>
    <t>Akut- und Übergangspflege</t>
  </si>
  <si>
    <t>Total Leistungsbeiträge</t>
  </si>
  <si>
    <t>Pflegetage 2. Quartal</t>
  </si>
  <si>
    <t>./. Abzug Kantons- und Gemeindebeitrag wegen überschrittener Bettenzahl:</t>
  </si>
  <si>
    <t>3. Tages- und Nachtstruktur</t>
  </si>
  <si>
    <t>2. Akut- und Übergangspflege</t>
  </si>
  <si>
    <t>ursula.kunz@san.gr.ch</t>
  </si>
  <si>
    <t>Tel. 081 / 257 26 15</t>
  </si>
  <si>
    <r>
      <t>ursula.kunz@san.gr.ch</t>
    </r>
    <r>
      <rPr>
        <sz val="10"/>
        <rFont val="Arial"/>
        <family val="2"/>
      </rPr>
      <t xml:space="preserve">                Tel. 081 / 257 26 15</t>
    </r>
  </si>
  <si>
    <t>Tages- und Nachtstruktur</t>
  </si>
  <si>
    <t xml:space="preserve">Zwischentotal </t>
  </si>
  <si>
    <t>IBAN:</t>
  </si>
  <si>
    <t>Pflegetage 3. Quartal</t>
  </si>
  <si>
    <t>Pflegetage 4. Quartal</t>
  </si>
  <si>
    <t xml:space="preserve">Zwischentotal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</si>
</sst>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[Red]General"/>
    <numFmt numFmtId="165" formatCode="#,##0.00;;"/>
    <numFmt numFmtId="166" formatCode="#,##0;;"/>
    <numFmt numFmtId="167" formatCode="_ * #,##0.0000_ ;_ * \-#,##0.0000_ ;_ * &quot;-&quot;??_ ;_ @_ "/>
    <numFmt numFmtId="168" formatCode="General;;"/>
  </numFmts>
  <fonts count="17" x14ac:knownFonts="1"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6"/>
      <color rgb="FFFF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4" fontId="0" fillId="0" borderId="0" xfId="0" applyNumberFormat="1" applyAlignment="1">
      <alignment vertical="center"/>
    </xf>
    <xf numFmtId="0" fontId="14" fillId="0" borderId="0" xfId="0" applyFont="1"/>
    <xf numFmtId="0" fontId="13" fillId="0" borderId="0" xfId="0" applyFont="1" applyAlignment="1">
      <alignment vertical="center"/>
    </xf>
    <xf numFmtId="3" fontId="3" fillId="0" borderId="0" xfId="0" applyNumberFormat="1" applyFont="1" applyBorder="1" applyAlignment="1" applyProtection="1">
      <alignment vertical="center"/>
    </xf>
    <xf numFmtId="4" fontId="12" fillId="3" borderId="11" xfId="0" applyNumberFormat="1" applyFont="1" applyFill="1" applyBorder="1" applyAlignment="1">
      <alignment horizontal="right" vertical="center" indent="1"/>
    </xf>
    <xf numFmtId="0" fontId="0" fillId="3" borderId="11" xfId="0" applyFont="1" applyFill="1" applyBorder="1" applyAlignment="1">
      <alignment horizontal="right" vertical="center" indent="1"/>
    </xf>
    <xf numFmtId="0" fontId="0" fillId="3" borderId="19" xfId="0" applyFont="1" applyFill="1" applyBorder="1" applyAlignment="1">
      <alignment horizontal="right" vertical="center" indent="1"/>
    </xf>
    <xf numFmtId="166" fontId="3" fillId="3" borderId="11" xfId="0" applyNumberFormat="1" applyFont="1" applyFill="1" applyBorder="1" applyAlignment="1">
      <alignment horizontal="right" vertical="center" indent="1"/>
    </xf>
    <xf numFmtId="3" fontId="0" fillId="4" borderId="11" xfId="0" applyNumberFormat="1" applyFill="1" applyBorder="1" applyAlignment="1" applyProtection="1">
      <alignment horizontal="right" vertical="center" indent="1"/>
      <protection locked="0"/>
    </xf>
    <xf numFmtId="0" fontId="4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4" fontId="12" fillId="3" borderId="27" xfId="0" applyNumberFormat="1" applyFont="1" applyFill="1" applyBorder="1" applyAlignment="1">
      <alignment horizontal="right" vertical="center" indent="1"/>
    </xf>
    <xf numFmtId="0" fontId="0" fillId="3" borderId="27" xfId="0" applyFont="1" applyFill="1" applyBorder="1" applyAlignment="1">
      <alignment horizontal="right" vertical="center" indent="1"/>
    </xf>
    <xf numFmtId="0" fontId="0" fillId="3" borderId="1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right" vertical="center" indent="1"/>
    </xf>
    <xf numFmtId="4" fontId="3" fillId="3" borderId="8" xfId="0" applyNumberFormat="1" applyFont="1" applyFill="1" applyBorder="1" applyAlignment="1">
      <alignment horizontal="right" vertical="center" indent="1"/>
    </xf>
    <xf numFmtId="0" fontId="0" fillId="3" borderId="8" xfId="0" applyFill="1" applyBorder="1" applyAlignment="1">
      <alignment horizontal="right" vertical="center" indent="1"/>
    </xf>
    <xf numFmtId="0" fontId="0" fillId="3" borderId="32" xfId="0" applyFill="1" applyBorder="1" applyAlignment="1">
      <alignment horizontal="right" vertical="center" indent="1"/>
    </xf>
    <xf numFmtId="0" fontId="0" fillId="3" borderId="28" xfId="0" applyFont="1" applyFill="1" applyBorder="1" applyAlignment="1">
      <alignment horizontal="right" vertical="center" indent="1"/>
    </xf>
    <xf numFmtId="0" fontId="0" fillId="3" borderId="19" xfId="0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center" vertical="center"/>
    </xf>
    <xf numFmtId="3" fontId="0" fillId="4" borderId="27" xfId="0" applyNumberFormat="1" applyFill="1" applyBorder="1" applyAlignment="1" applyProtection="1">
      <alignment horizontal="right" vertical="center" indent="1"/>
      <protection locked="0"/>
    </xf>
    <xf numFmtId="166" fontId="3" fillId="3" borderId="27" xfId="0" applyNumberFormat="1" applyFont="1" applyFill="1" applyBorder="1" applyAlignment="1">
      <alignment horizontal="right" vertical="center" indent="1"/>
    </xf>
    <xf numFmtId="0" fontId="3" fillId="3" borderId="18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1" fillId="4" borderId="11" xfId="1" applyFill="1" applyBorder="1" applyAlignment="1" applyProtection="1">
      <alignment horizontal="left" vertical="center"/>
      <protection locked="0"/>
    </xf>
    <xf numFmtId="0" fontId="2" fillId="4" borderId="11" xfId="1" applyFont="1" applyFill="1" applyBorder="1" applyAlignment="1" applyProtection="1">
      <alignment horizontal="left" vertical="center"/>
      <protection locked="0"/>
    </xf>
    <xf numFmtId="49" fontId="0" fillId="4" borderId="11" xfId="0" applyNumberFormat="1" applyFont="1" applyFill="1" applyBorder="1" applyAlignment="1" applyProtection="1">
      <alignment horizontal="left" vertical="center"/>
      <protection locked="0"/>
    </xf>
    <xf numFmtId="49" fontId="0" fillId="0" borderId="11" xfId="0" applyNumberFormat="1" applyFont="1" applyBorder="1" applyProtection="1">
      <protection locked="0"/>
    </xf>
    <xf numFmtId="49" fontId="0" fillId="0" borderId="19" xfId="0" applyNumberFormat="1" applyFont="1" applyBorder="1" applyProtection="1">
      <protection locked="0"/>
    </xf>
    <xf numFmtId="0" fontId="3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12" fillId="4" borderId="22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12" fillId="4" borderId="23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right" vertical="center"/>
    </xf>
    <xf numFmtId="0" fontId="0" fillId="0" borderId="11" xfId="0" applyFont="1" applyFill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/>
    </xf>
    <xf numFmtId="0" fontId="1" fillId="0" borderId="11" xfId="1" applyFill="1" applyBorder="1" applyAlignment="1" applyProtection="1">
      <alignment horizontal="left" vertical="center"/>
    </xf>
    <xf numFmtId="0" fontId="7" fillId="0" borderId="11" xfId="1" applyFont="1" applyFill="1" applyBorder="1" applyAlignment="1" applyProtection="1">
      <alignment horizontal="left" vertical="center"/>
    </xf>
    <xf numFmtId="0" fontId="7" fillId="0" borderId="19" xfId="1" applyFont="1" applyFill="1" applyBorder="1" applyAlignment="1" applyProtection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2" fillId="4" borderId="11" xfId="0" applyFont="1" applyFill="1" applyBorder="1" applyAlignment="1" applyProtection="1">
      <alignment horizontal="left" vertical="center"/>
      <protection locked="0"/>
    </xf>
    <xf numFmtId="0" fontId="12" fillId="4" borderId="19" xfId="0" applyFont="1" applyFill="1" applyBorder="1" applyAlignment="1" applyProtection="1">
      <alignment horizontal="left"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12" fillId="4" borderId="6" xfId="0" applyFont="1" applyFill="1" applyBorder="1" applyAlignment="1" applyProtection="1">
      <alignment horizontal="left" vertical="center"/>
      <protection locked="0"/>
    </xf>
    <xf numFmtId="0" fontId="0" fillId="0" borderId="18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164" fontId="16" fillId="0" borderId="12" xfId="0" applyNumberFormat="1" applyFont="1" applyBorder="1" applyAlignment="1" applyProtection="1">
      <alignment horizontal="center" vertical="center"/>
    </xf>
    <xf numFmtId="164" fontId="16" fillId="0" borderId="3" xfId="0" applyNumberFormat="1" applyFont="1" applyBorder="1" applyAlignment="1" applyProtection="1">
      <alignment horizontal="center" vertical="center"/>
    </xf>
    <xf numFmtId="164" fontId="16" fillId="0" borderId="4" xfId="0" applyNumberFormat="1" applyFont="1" applyBorder="1" applyAlignment="1" applyProtection="1">
      <alignment horizontal="center" vertical="center"/>
    </xf>
    <xf numFmtId="4" fontId="13" fillId="3" borderId="9" xfId="0" applyNumberFormat="1" applyFont="1" applyFill="1" applyBorder="1" applyAlignment="1">
      <alignment horizontal="right" vertical="center" indent="1" shrinkToFit="1"/>
    </xf>
    <xf numFmtId="4" fontId="13" fillId="3" borderId="1" xfId="0" applyNumberFormat="1" applyFont="1" applyFill="1" applyBorder="1" applyAlignment="1">
      <alignment horizontal="right" vertical="center" indent="1" shrinkToFit="1"/>
    </xf>
    <xf numFmtId="4" fontId="13" fillId="3" borderId="10" xfId="0" applyNumberFormat="1" applyFont="1" applyFill="1" applyBorder="1" applyAlignment="1">
      <alignment horizontal="right" vertical="center" indent="1" shrinkToFit="1"/>
    </xf>
    <xf numFmtId="0" fontId="13" fillId="3" borderId="9" xfId="0" applyFont="1" applyFill="1" applyBorder="1" applyAlignment="1">
      <alignment horizontal="right" vertical="center" indent="1" shrinkToFit="1"/>
    </xf>
    <xf numFmtId="0" fontId="13" fillId="3" borderId="1" xfId="0" applyFont="1" applyFill="1" applyBorder="1" applyAlignment="1">
      <alignment horizontal="right" vertical="center" indent="1" shrinkToFit="1"/>
    </xf>
    <xf numFmtId="0" fontId="13" fillId="3" borderId="10" xfId="0" applyFont="1" applyFill="1" applyBorder="1" applyAlignment="1">
      <alignment horizontal="right" vertical="center" indent="1" shrinkToFit="1"/>
    </xf>
    <xf numFmtId="4" fontId="15" fillId="3" borderId="8" xfId="0" applyNumberFormat="1" applyFont="1" applyFill="1" applyBorder="1" applyAlignment="1">
      <alignment horizontal="right" vertical="center" indent="1" shrinkToFit="1"/>
    </xf>
    <xf numFmtId="4" fontId="14" fillId="3" borderId="8" xfId="0" applyNumberFormat="1" applyFont="1" applyFill="1" applyBorder="1" applyAlignment="1">
      <alignment horizontal="right" vertical="center" indent="1" shrinkToFit="1"/>
    </xf>
    <xf numFmtId="0" fontId="14" fillId="3" borderId="8" xfId="0" applyFont="1" applyFill="1" applyBorder="1" applyAlignment="1">
      <alignment horizontal="right" vertical="center" indent="1" shrinkToFit="1"/>
    </xf>
    <xf numFmtId="0" fontId="14" fillId="3" borderId="32" xfId="0" applyFont="1" applyFill="1" applyBorder="1" applyAlignment="1">
      <alignment horizontal="right" vertical="center" indent="1" shrinkToFit="1"/>
    </xf>
    <xf numFmtId="0" fontId="3" fillId="0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3" fillId="3" borderId="12" xfId="0" applyNumberFormat="1" applyFont="1" applyFill="1" applyBorder="1" applyAlignment="1">
      <alignment horizontal="right" vertical="center"/>
    </xf>
    <xf numFmtId="0" fontId="3" fillId="3" borderId="3" xfId="0" applyNumberFormat="1" applyFont="1" applyFill="1" applyBorder="1" applyAlignment="1">
      <alignment horizontal="right" vertical="center"/>
    </xf>
    <xf numFmtId="0" fontId="3" fillId="3" borderId="13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5" fillId="3" borderId="15" xfId="0" applyFont="1" applyFill="1" applyBorder="1" applyAlignment="1" applyProtection="1">
      <alignment horizontal="left" vertical="center"/>
    </xf>
    <xf numFmtId="0" fontId="5" fillId="3" borderId="16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/>
    </xf>
    <xf numFmtId="0" fontId="6" fillId="6" borderId="19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168" fontId="12" fillId="5" borderId="11" xfId="0" applyNumberFormat="1" applyFont="1" applyFill="1" applyBorder="1" applyAlignment="1" applyProtection="1">
      <alignment horizontal="left" vertical="center"/>
    </xf>
    <xf numFmtId="168" fontId="12" fillId="5" borderId="19" xfId="0" applyNumberFormat="1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right" vertical="center"/>
    </xf>
    <xf numFmtId="0" fontId="0" fillId="0" borderId="11" xfId="0" applyFont="1" applyFill="1" applyBorder="1" applyAlignment="1" applyProtection="1">
      <alignment horizontal="right" vertical="center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right" vertical="center"/>
    </xf>
    <xf numFmtId="168" fontId="1" fillId="5" borderId="11" xfId="1" applyNumberFormat="1" applyFill="1" applyBorder="1" applyAlignment="1" applyProtection="1">
      <alignment horizontal="left" vertical="center"/>
    </xf>
    <xf numFmtId="168" fontId="2" fillId="5" borderId="11" xfId="1" applyNumberFormat="1" applyFont="1" applyFill="1" applyBorder="1" applyAlignment="1" applyProtection="1">
      <alignment horizontal="left" vertical="center"/>
    </xf>
    <xf numFmtId="168" fontId="0" fillId="5" borderId="11" xfId="0" applyNumberFormat="1" applyFont="1" applyFill="1" applyBorder="1" applyAlignment="1" applyProtection="1">
      <alignment horizontal="left" vertical="center"/>
    </xf>
    <xf numFmtId="168" fontId="0" fillId="5" borderId="11" xfId="0" applyNumberFormat="1" applyFont="1" applyFill="1" applyBorder="1" applyProtection="1"/>
    <xf numFmtId="168" fontId="0" fillId="5" borderId="19" xfId="0" applyNumberFormat="1" applyFont="1" applyFill="1" applyBorder="1" applyProtection="1"/>
    <xf numFmtId="0" fontId="3" fillId="3" borderId="20" xfId="0" applyFont="1" applyFill="1" applyBorder="1" applyAlignment="1" applyProtection="1">
      <alignment horizontal="left" vertical="center"/>
    </xf>
    <xf numFmtId="0" fontId="3" fillId="3" borderId="21" xfId="0" applyFont="1" applyFill="1" applyBorder="1" applyAlignment="1" applyProtection="1">
      <alignment horizontal="left" vertical="center"/>
    </xf>
    <xf numFmtId="168" fontId="12" fillId="5" borderId="22" xfId="0" applyNumberFormat="1" applyFont="1" applyFill="1" applyBorder="1" applyAlignment="1" applyProtection="1">
      <alignment horizontal="left" vertical="center"/>
    </xf>
    <xf numFmtId="168" fontId="12" fillId="5" borderId="5" xfId="0" applyNumberFormat="1" applyFont="1" applyFill="1" applyBorder="1" applyAlignment="1" applyProtection="1">
      <alignment horizontal="left" vertical="center"/>
    </xf>
    <xf numFmtId="168" fontId="12" fillId="5" borderId="23" xfId="0" applyNumberFormat="1" applyFont="1" applyFill="1" applyBorder="1" applyAlignment="1" applyProtection="1">
      <alignment horizontal="left" vertical="center"/>
    </xf>
    <xf numFmtId="168" fontId="12" fillId="5" borderId="6" xfId="0" applyNumberFormat="1" applyFont="1" applyFill="1" applyBorder="1" applyAlignment="1" applyProtection="1">
      <alignment horizontal="left" vertical="center"/>
    </xf>
    <xf numFmtId="0" fontId="3" fillId="3" borderId="18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13" xfId="0" applyFont="1" applyFill="1" applyBorder="1" applyAlignment="1" applyProtection="1">
      <alignment horizontal="left" vertical="center"/>
    </xf>
    <xf numFmtId="1" fontId="3" fillId="5" borderId="12" xfId="2" applyNumberFormat="1" applyFont="1" applyFill="1" applyBorder="1" applyAlignment="1" applyProtection="1">
      <alignment horizontal="right" vertical="center" indent="1"/>
    </xf>
    <xf numFmtId="1" fontId="3" fillId="5" borderId="3" xfId="2" applyNumberFormat="1" applyFont="1" applyFill="1" applyBorder="1" applyAlignment="1" applyProtection="1">
      <alignment horizontal="right" vertical="center" indent="1"/>
    </xf>
    <xf numFmtId="1" fontId="3" fillId="5" borderId="13" xfId="2" applyNumberFormat="1" applyFont="1" applyFill="1" applyBorder="1" applyAlignment="1" applyProtection="1">
      <alignment horizontal="right" vertical="center" inden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vertical="center"/>
    </xf>
    <xf numFmtId="3" fontId="0" fillId="5" borderId="11" xfId="0" applyNumberFormat="1" applyFill="1" applyBorder="1" applyAlignment="1" applyProtection="1">
      <alignment horizontal="right" vertical="center" indent="1"/>
    </xf>
    <xf numFmtId="0" fontId="0" fillId="5" borderId="11" xfId="0" applyFill="1" applyBorder="1" applyAlignment="1" applyProtection="1">
      <alignment horizontal="right" vertical="center" indent="1"/>
    </xf>
    <xf numFmtId="166" fontId="3" fillId="3" borderId="11" xfId="0" applyNumberFormat="1" applyFont="1" applyFill="1" applyBorder="1" applyAlignment="1" applyProtection="1">
      <alignment horizontal="right" vertical="center" indent="1"/>
    </xf>
    <xf numFmtId="0" fontId="0" fillId="3" borderId="11" xfId="0" applyFill="1" applyBorder="1" applyAlignment="1" applyProtection="1">
      <alignment horizontal="right" vertical="center" indent="1"/>
    </xf>
    <xf numFmtId="4" fontId="12" fillId="3" borderId="11" xfId="0" applyNumberFormat="1" applyFont="1" applyFill="1" applyBorder="1" applyAlignment="1" applyProtection="1">
      <alignment horizontal="right" vertical="center" indent="1"/>
    </xf>
    <xf numFmtId="166" fontId="3" fillId="5" borderId="11" xfId="0" applyNumberFormat="1" applyFont="1" applyFill="1" applyBorder="1" applyAlignment="1" applyProtection="1">
      <alignment horizontal="right" vertical="center" indent="1"/>
    </xf>
    <xf numFmtId="0" fontId="0" fillId="3" borderId="18" xfId="0" applyFill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right" vertical="center" indent="1"/>
    </xf>
    <xf numFmtId="0" fontId="0" fillId="3" borderId="19" xfId="0" applyFont="1" applyFill="1" applyBorder="1" applyAlignment="1" applyProtection="1">
      <alignment horizontal="right" vertical="center" indent="1"/>
    </xf>
    <xf numFmtId="4" fontId="12" fillId="3" borderId="27" xfId="0" applyNumberFormat="1" applyFont="1" applyFill="1" applyBorder="1" applyAlignment="1" applyProtection="1">
      <alignment horizontal="right" vertical="center" indent="1"/>
    </xf>
    <xf numFmtId="0" fontId="0" fillId="3" borderId="27" xfId="0" applyFont="1" applyFill="1" applyBorder="1" applyAlignment="1" applyProtection="1">
      <alignment horizontal="right" vertical="center" indent="1"/>
    </xf>
    <xf numFmtId="0" fontId="0" fillId="3" borderId="28" xfId="0" applyFont="1" applyFill="1" applyBorder="1" applyAlignment="1" applyProtection="1">
      <alignment horizontal="right" vertical="center" indent="1"/>
    </xf>
    <xf numFmtId="4" fontId="3" fillId="3" borderId="8" xfId="0" applyNumberFormat="1" applyFont="1" applyFill="1" applyBorder="1" applyAlignment="1" applyProtection="1">
      <alignment horizontal="right" vertical="center" indent="1"/>
    </xf>
    <xf numFmtId="0" fontId="0" fillId="3" borderId="8" xfId="0" applyFill="1" applyBorder="1" applyAlignment="1" applyProtection="1">
      <alignment horizontal="right" vertical="center" indent="1"/>
    </xf>
    <xf numFmtId="0" fontId="0" fillId="3" borderId="32" xfId="0" applyFill="1" applyBorder="1" applyAlignment="1" applyProtection="1">
      <alignment horizontal="right" vertical="center" indent="1"/>
    </xf>
    <xf numFmtId="0" fontId="3" fillId="3" borderId="8" xfId="0" applyFont="1" applyFill="1" applyBorder="1" applyAlignment="1" applyProtection="1">
      <alignment horizontal="right" vertical="center" indent="1"/>
    </xf>
    <xf numFmtId="3" fontId="10" fillId="3" borderId="8" xfId="0" applyNumberFormat="1" applyFont="1" applyFill="1" applyBorder="1" applyAlignment="1" applyProtection="1">
      <alignment horizontal="right" vertical="center" indent="1"/>
    </xf>
    <xf numFmtId="0" fontId="0" fillId="3" borderId="8" xfId="0" applyFont="1" applyFill="1" applyBorder="1" applyAlignment="1" applyProtection="1">
      <alignment horizontal="right" vertical="center" indent="1"/>
    </xf>
    <xf numFmtId="0" fontId="3" fillId="3" borderId="31" xfId="0" applyFont="1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3" fontId="3" fillId="3" borderId="8" xfId="0" applyNumberFormat="1" applyFont="1" applyFill="1" applyBorder="1" applyAlignment="1" applyProtection="1">
      <alignment horizontal="right" vertical="center" indent="1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4" fontId="3" fillId="3" borderId="8" xfId="0" applyNumberFormat="1" applyFont="1" applyFill="1" applyBorder="1" applyAlignment="1" applyProtection="1">
      <alignment horizontal="right" vertical="center"/>
    </xf>
    <xf numFmtId="4" fontId="12" fillId="3" borderId="11" xfId="0" applyNumberFormat="1" applyFont="1" applyFill="1" applyBorder="1" applyAlignment="1" applyProtection="1">
      <alignment horizontal="right" vertical="center"/>
    </xf>
    <xf numFmtId="4" fontId="3" fillId="3" borderId="8" xfId="0" applyNumberFormat="1" applyFont="1" applyFill="1" applyBorder="1" applyAlignment="1" applyProtection="1">
      <alignment horizontal="right" vertical="center" shrinkToFit="1"/>
    </xf>
    <xf numFmtId="4" fontId="12" fillId="3" borderId="27" xfId="0" applyNumberFormat="1" applyFont="1" applyFill="1" applyBorder="1" applyAlignment="1" applyProtection="1">
      <alignment horizontal="right" vertical="center"/>
    </xf>
    <xf numFmtId="0" fontId="3" fillId="3" borderId="8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center" vertical="center" wrapText="1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3" borderId="19" xfId="0" applyNumberFormat="1" applyFont="1" applyFill="1" applyBorder="1" applyAlignment="1" applyProtection="1">
      <alignment horizontal="center" vertical="center"/>
    </xf>
    <xf numFmtId="3" fontId="3" fillId="3" borderId="11" xfId="0" applyNumberFormat="1" applyFont="1" applyFill="1" applyBorder="1" applyAlignment="1" applyProtection="1">
      <alignment horizontal="center" vertical="center" wrapText="1"/>
    </xf>
    <xf numFmtId="1" fontId="3" fillId="5" borderId="11" xfId="2" applyNumberFormat="1" applyFont="1" applyFill="1" applyBorder="1" applyAlignment="1" applyProtection="1">
      <alignment horizontal="right" vertical="center" indent="1"/>
    </xf>
    <xf numFmtId="0" fontId="3" fillId="3" borderId="11" xfId="0" applyNumberFormat="1" applyFont="1" applyFill="1" applyBorder="1" applyAlignment="1" applyProtection="1">
      <alignment horizontal="right" vertical="center"/>
    </xf>
    <xf numFmtId="0" fontId="3" fillId="0" borderId="18" xfId="0" applyFont="1" applyBorder="1" applyAlignment="1" applyProtection="1">
      <alignment horizontal="left" vertical="center"/>
    </xf>
    <xf numFmtId="164" fontId="16" fillId="0" borderId="11" xfId="0" applyNumberFormat="1" applyFont="1" applyBorder="1" applyAlignment="1" applyProtection="1">
      <alignment horizontal="center" vertical="center"/>
    </xf>
    <xf numFmtId="164" fontId="16" fillId="0" borderId="19" xfId="0" applyNumberFormat="1" applyFont="1" applyBorder="1" applyAlignment="1" applyProtection="1">
      <alignment horizontal="center" vertical="center"/>
    </xf>
    <xf numFmtId="167" fontId="3" fillId="3" borderId="8" xfId="2" applyNumberFormat="1" applyFont="1" applyFill="1" applyBorder="1" applyAlignment="1" applyProtection="1">
      <alignment horizontal="right" vertical="center" indent="1"/>
    </xf>
    <xf numFmtId="0" fontId="0" fillId="3" borderId="26" xfId="0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0" fillId="5" borderId="27" xfId="0" applyNumberFormat="1" applyFill="1" applyBorder="1" applyAlignment="1" applyProtection="1">
      <alignment horizontal="right" vertical="center" indent="1"/>
    </xf>
    <xf numFmtId="0" fontId="0" fillId="5" borderId="27" xfId="0" applyFill="1" applyBorder="1" applyAlignment="1" applyProtection="1">
      <alignment horizontal="right" vertical="center" indent="1"/>
    </xf>
    <xf numFmtId="166" fontId="3" fillId="3" borderId="27" xfId="0" applyNumberFormat="1" applyFont="1" applyFill="1" applyBorder="1" applyAlignment="1" applyProtection="1">
      <alignment horizontal="right" vertical="center" indent="1"/>
    </xf>
    <xf numFmtId="0" fontId="0" fillId="3" borderId="27" xfId="0" applyFill="1" applyBorder="1" applyAlignment="1" applyProtection="1">
      <alignment horizontal="right" vertical="center" indent="1"/>
    </xf>
    <xf numFmtId="166" fontId="3" fillId="5" borderId="27" xfId="0" applyNumberFormat="1" applyFont="1" applyFill="1" applyBorder="1" applyAlignment="1" applyProtection="1">
      <alignment horizontal="right" vertical="center" indent="1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horizontal="left" vertical="center"/>
    </xf>
    <xf numFmtId="3" fontId="9" fillId="0" borderId="24" xfId="0" applyNumberFormat="1" applyFont="1" applyBorder="1" applyAlignment="1" applyProtection="1">
      <alignment horizontal="center"/>
    </xf>
    <xf numFmtId="0" fontId="9" fillId="0" borderId="24" xfId="0" applyFont="1" applyBorder="1" applyAlignment="1" applyProtection="1">
      <alignment horizontal="center"/>
    </xf>
    <xf numFmtId="0" fontId="15" fillId="3" borderId="7" xfId="0" applyFont="1" applyFill="1" applyBorder="1" applyAlignment="1" applyProtection="1">
      <alignment horizontal="left" vertical="center"/>
    </xf>
    <xf numFmtId="0" fontId="15" fillId="3" borderId="1" xfId="0" applyFont="1" applyFill="1" applyBorder="1" applyAlignment="1" applyProtection="1">
      <alignment horizontal="left" vertical="center"/>
    </xf>
    <xf numFmtId="0" fontId="15" fillId="3" borderId="10" xfId="0" applyFont="1" applyFill="1" applyBorder="1" applyAlignment="1" applyProtection="1">
      <alignment horizontal="left" vertical="center"/>
    </xf>
    <xf numFmtId="4" fontId="12" fillId="3" borderId="11" xfId="0" applyNumberFormat="1" applyFont="1" applyFill="1" applyBorder="1" applyAlignment="1">
      <alignment horizontal="right" vertical="center" wrapText="1" indent="1"/>
    </xf>
    <xf numFmtId="0" fontId="12" fillId="3" borderId="11" xfId="0" applyFont="1" applyFill="1" applyBorder="1" applyAlignment="1">
      <alignment horizontal="right" vertical="center" wrapText="1" indent="1"/>
    </xf>
    <xf numFmtId="0" fontId="12" fillId="3" borderId="19" xfId="0" applyFont="1" applyFill="1" applyBorder="1" applyAlignment="1">
      <alignment horizontal="right" vertical="center" wrapText="1" indent="1"/>
    </xf>
    <xf numFmtId="3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5" fontId="10" fillId="0" borderId="18" xfId="0" applyNumberFormat="1" applyFont="1" applyBorder="1" applyAlignment="1" applyProtection="1">
      <alignment horizontal="left" vertical="center"/>
    </xf>
    <xf numFmtId="165" fontId="10" fillId="0" borderId="11" xfId="0" applyNumberFormat="1" applyFont="1" applyBorder="1" applyAlignment="1" applyProtection="1">
      <alignment horizontal="left" vertical="center"/>
    </xf>
    <xf numFmtId="165" fontId="10" fillId="0" borderId="19" xfId="0" applyNumberFormat="1" applyFont="1" applyBorder="1" applyAlignment="1" applyProtection="1">
      <alignment horizontal="left" vertical="center"/>
    </xf>
    <xf numFmtId="0" fontId="12" fillId="3" borderId="18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4" fontId="3" fillId="3" borderId="11" xfId="0" applyNumberFormat="1" applyFont="1" applyFill="1" applyBorder="1" applyAlignment="1">
      <alignment horizontal="right" vertical="center" indent="1"/>
    </xf>
    <xf numFmtId="0" fontId="3" fillId="3" borderId="11" xfId="0" applyFont="1" applyFill="1" applyBorder="1" applyAlignment="1">
      <alignment horizontal="right" vertical="center" indent="1"/>
    </xf>
    <xf numFmtId="0" fontId="12" fillId="3" borderId="11" xfId="0" applyFont="1" applyFill="1" applyBorder="1" applyAlignment="1">
      <alignment horizontal="right" vertical="center" indent="1"/>
    </xf>
    <xf numFmtId="0" fontId="1" fillId="0" borderId="19" xfId="1" applyFill="1" applyBorder="1" applyAlignment="1" applyProtection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4" fontId="12" fillId="5" borderId="11" xfId="0" applyNumberFormat="1" applyFont="1" applyFill="1" applyBorder="1" applyAlignment="1">
      <alignment horizontal="right" vertical="center" indent="1"/>
    </xf>
    <xf numFmtId="0" fontId="12" fillId="5" borderId="11" xfId="0" applyFont="1" applyFill="1" applyBorder="1" applyAlignment="1">
      <alignment horizontal="right" vertical="center" indent="1"/>
    </xf>
    <xf numFmtId="4" fontId="12" fillId="5" borderId="11" xfId="0" applyNumberFormat="1" applyFont="1" applyFill="1" applyBorder="1" applyAlignment="1">
      <alignment horizontal="right" vertical="center" wrapText="1" indent="1"/>
    </xf>
    <xf numFmtId="0" fontId="12" fillId="5" borderId="11" xfId="0" applyFont="1" applyFill="1" applyBorder="1" applyAlignment="1">
      <alignment horizontal="right" vertical="center" wrapText="1" indent="1"/>
    </xf>
    <xf numFmtId="0" fontId="12" fillId="5" borderId="19" xfId="0" applyFont="1" applyFill="1" applyBorder="1" applyAlignment="1">
      <alignment horizontal="right" vertical="center" wrapText="1" indent="1"/>
    </xf>
    <xf numFmtId="0" fontId="11" fillId="0" borderId="1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2" fillId="3" borderId="19" xfId="0" applyFont="1" applyFill="1" applyBorder="1" applyAlignment="1">
      <alignment horizontal="right" vertical="center" indent="1"/>
    </xf>
    <xf numFmtId="0" fontId="3" fillId="5" borderId="18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4" fontId="3" fillId="3" borderId="21" xfId="0" applyNumberFormat="1" applyFont="1" applyFill="1" applyBorder="1" applyAlignment="1">
      <alignment horizontal="right" vertical="center" indent="1"/>
    </xf>
    <xf numFmtId="0" fontId="3" fillId="3" borderId="21" xfId="0" applyFont="1" applyFill="1" applyBorder="1" applyAlignment="1">
      <alignment horizontal="right" vertical="center" indent="1"/>
    </xf>
    <xf numFmtId="4" fontId="12" fillId="3" borderId="21" xfId="0" applyNumberFormat="1" applyFont="1" applyFill="1" applyBorder="1" applyAlignment="1">
      <alignment horizontal="right" vertical="center" indent="1"/>
    </xf>
    <xf numFmtId="0" fontId="12" fillId="3" borderId="21" xfId="0" applyFont="1" applyFill="1" applyBorder="1" applyAlignment="1">
      <alignment horizontal="right" vertical="center" indent="1"/>
    </xf>
    <xf numFmtId="0" fontId="12" fillId="3" borderId="25" xfId="0" applyFont="1" applyFill="1" applyBorder="1" applyAlignment="1">
      <alignment horizontal="right" vertical="center" indent="1"/>
    </xf>
    <xf numFmtId="4" fontId="3" fillId="5" borderId="11" xfId="0" applyNumberFormat="1" applyFont="1" applyFill="1" applyBorder="1" applyAlignment="1">
      <alignment horizontal="right" vertical="center" indent="1"/>
    </xf>
    <xf numFmtId="0" fontId="3" fillId="5" borderId="11" xfId="0" applyFont="1" applyFill="1" applyBorder="1" applyAlignment="1">
      <alignment horizontal="right" vertical="center" indent="1"/>
    </xf>
    <xf numFmtId="0" fontId="13" fillId="7" borderId="7" xfId="0" applyFont="1" applyFill="1" applyBorder="1" applyAlignment="1" applyProtection="1">
      <alignment horizontal="left" vertical="center"/>
    </xf>
    <xf numFmtId="0" fontId="13" fillId="7" borderId="1" xfId="0" applyFont="1" applyFill="1" applyBorder="1" applyAlignment="1" applyProtection="1">
      <alignment horizontal="left" vertical="center"/>
    </xf>
    <xf numFmtId="0" fontId="13" fillId="7" borderId="10" xfId="0" applyFont="1" applyFill="1" applyBorder="1" applyAlignment="1" applyProtection="1">
      <alignment horizontal="left" vertical="center"/>
    </xf>
    <xf numFmtId="4" fontId="13" fillId="7" borderId="9" xfId="0" applyNumberFormat="1" applyFont="1" applyFill="1" applyBorder="1" applyAlignment="1">
      <alignment horizontal="right" vertical="center" indent="1" shrinkToFit="1"/>
    </xf>
    <xf numFmtId="4" fontId="13" fillId="7" borderId="1" xfId="0" applyNumberFormat="1" applyFont="1" applyFill="1" applyBorder="1" applyAlignment="1">
      <alignment horizontal="right" vertical="center" indent="1" shrinkToFit="1"/>
    </xf>
    <xf numFmtId="4" fontId="13" fillId="7" borderId="10" xfId="0" applyNumberFormat="1" applyFont="1" applyFill="1" applyBorder="1" applyAlignment="1">
      <alignment horizontal="right" vertical="center" indent="1" shrinkToFit="1"/>
    </xf>
    <xf numFmtId="0" fontId="13" fillId="7" borderId="9" xfId="0" applyFont="1" applyFill="1" applyBorder="1" applyAlignment="1">
      <alignment horizontal="right" vertical="center" indent="1" shrinkToFit="1"/>
    </xf>
    <xf numFmtId="0" fontId="13" fillId="7" borderId="1" xfId="0" applyFont="1" applyFill="1" applyBorder="1" applyAlignment="1">
      <alignment horizontal="right" vertical="center" indent="1" shrinkToFit="1"/>
    </xf>
    <xf numFmtId="0" fontId="13" fillId="7" borderId="10" xfId="0" applyFont="1" applyFill="1" applyBorder="1" applyAlignment="1">
      <alignment horizontal="right" vertical="center" indent="1" shrinkToFit="1"/>
    </xf>
    <xf numFmtId="4" fontId="15" fillId="7" borderId="8" xfId="0" applyNumberFormat="1" applyFont="1" applyFill="1" applyBorder="1" applyAlignment="1">
      <alignment horizontal="right" vertical="center" indent="1" shrinkToFit="1"/>
    </xf>
    <xf numFmtId="4" fontId="14" fillId="7" borderId="8" xfId="0" applyNumberFormat="1" applyFont="1" applyFill="1" applyBorder="1" applyAlignment="1">
      <alignment horizontal="right" vertical="center" indent="1" shrinkToFit="1"/>
    </xf>
    <xf numFmtId="0" fontId="14" fillId="7" borderId="8" xfId="0" applyFont="1" applyFill="1" applyBorder="1" applyAlignment="1">
      <alignment horizontal="right" vertical="center" indent="1" shrinkToFit="1"/>
    </xf>
    <xf numFmtId="0" fontId="14" fillId="7" borderId="32" xfId="0" applyFont="1" applyFill="1" applyBorder="1" applyAlignment="1">
      <alignment horizontal="right" vertical="center" indent="1" shrinkToFit="1"/>
    </xf>
    <xf numFmtId="0" fontId="13" fillId="3" borderId="7" xfId="0" applyFont="1" applyFill="1" applyBorder="1" applyAlignment="1" applyProtection="1">
      <alignment horizontal="left" vertical="center"/>
    </xf>
    <xf numFmtId="0" fontId="13" fillId="3" borderId="1" xfId="0" applyFont="1" applyFill="1" applyBorder="1" applyAlignment="1" applyProtection="1">
      <alignment horizontal="left" vertical="center"/>
    </xf>
    <xf numFmtId="0" fontId="13" fillId="3" borderId="10" xfId="0" applyFont="1" applyFill="1" applyBorder="1" applyAlignment="1" applyProtection="1">
      <alignment horizontal="left" vertical="center"/>
    </xf>
    <xf numFmtId="0" fontId="0" fillId="4" borderId="11" xfId="0" applyFill="1" applyBorder="1" applyAlignment="1" applyProtection="1">
      <alignment horizontal="right" vertical="center" indent="1"/>
      <protection locked="0"/>
    </xf>
    <xf numFmtId="0" fontId="0" fillId="4" borderId="27" xfId="0" applyFill="1" applyBorder="1" applyAlignment="1" applyProtection="1">
      <alignment horizontal="right" vertical="center" indent="1"/>
      <protection locked="0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</cellXfs>
  <cellStyles count="3">
    <cellStyle name="Komma" xfId="2" builtinId="3"/>
    <cellStyle name="Link" xfId="1" builtinId="8"/>
    <cellStyle name="Standard" xfId="0" builtinId="0"/>
  </cellStyles>
  <dxfs count="18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6</xdr:row>
      <xdr:rowOff>95250</xdr:rowOff>
    </xdr:from>
    <xdr:to>
      <xdr:col>35</xdr:col>
      <xdr:colOff>9525</xdr:colOff>
      <xdr:row>24</xdr:row>
      <xdr:rowOff>114300</xdr:rowOff>
    </xdr:to>
    <xdr:sp macro="" textlink="">
      <xdr:nvSpPr>
        <xdr:cNvPr id="2" name="Textfeld 1"/>
        <xdr:cNvSpPr txBox="1"/>
      </xdr:nvSpPr>
      <xdr:spPr>
        <a:xfrm>
          <a:off x="9258300" y="1524000"/>
          <a:ext cx="5334000" cy="430530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 b="1"/>
            <a:t>Die Jahresschlussmeldung</a:t>
          </a:r>
          <a:r>
            <a:rPr lang="de-CH" sz="1400" b="1" baseline="0"/>
            <a:t> wird in folgenden Fällen korrigiert resp. ausgefüllt:</a:t>
          </a:r>
        </a:p>
        <a:p>
          <a:r>
            <a:rPr lang="de-CH" sz="1400" baseline="0"/>
            <a:t>- Anstelle von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Korrekturen während </a:t>
          </a:r>
          <a:r>
            <a:rPr lang="de-CH" sz="1400" baseline="0"/>
            <a:t>dem Betriebsjahr, welche noch</a:t>
          </a:r>
        </a:p>
        <a:p>
          <a:r>
            <a:rPr lang="de-CH" sz="1400" baseline="0"/>
            <a:t>  nicht berücksichtigt sind;</a:t>
          </a:r>
        </a:p>
        <a:p>
          <a:r>
            <a:rPr lang="de-CH" sz="1400" baseline="0"/>
            <a:t>- Die Jahresauswertungen* zeigen Differenzen zu den Pflegetagen im </a:t>
          </a:r>
        </a:p>
        <a:p>
          <a:r>
            <a:rPr lang="de-CH" sz="1400" baseline="0"/>
            <a:t>  Blatt kumuliert (Provisorische Beiträge 1. - 4. Quartal) der Quartals-</a:t>
          </a:r>
        </a:p>
        <a:p>
          <a:r>
            <a:rPr lang="de-CH" sz="1400" baseline="0"/>
            <a:t>  meldungen.</a:t>
          </a:r>
          <a:endParaRPr lang="de-CH" sz="1400"/>
        </a:p>
        <a:p>
          <a:endParaRPr lang="de-CH" sz="1400"/>
        </a:p>
        <a:p>
          <a:r>
            <a:rPr lang="de-CH" sz="1400" b="1"/>
            <a:t>Die kumulierten Daten werden auf</a:t>
          </a:r>
          <a:r>
            <a:rPr lang="de-CH" sz="1400" b="1" baseline="0"/>
            <a:t> die Jahresschlussmeldung über-tragen und können dann </a:t>
          </a:r>
          <a:r>
            <a:rPr kumimoji="0" lang="de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nach Bedarf </a:t>
          </a:r>
          <a:r>
            <a:rPr lang="de-CH" sz="1400" b="1" baseline="0"/>
            <a:t>korrigiert werden.</a:t>
          </a:r>
          <a:endParaRPr lang="de-CH" sz="1400" b="1"/>
        </a:p>
        <a:p>
          <a:endParaRPr lang="de-CH" sz="1400"/>
        </a:p>
        <a:p>
          <a:r>
            <a:rPr lang="de-CH" sz="1400"/>
            <a:t>Wenn keine Korrekturen vorgenommen wurden,</a:t>
          </a:r>
          <a:r>
            <a:rPr lang="de-CH" sz="1400" baseline="0"/>
            <a:t> muss die Jahres-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400" baseline="0"/>
            <a:t>schlussmeldung nicht eingereicht werden.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Ein allfälliger Saldoausgleich erfolgt mit der Verfügung in Sachen Leistungsbeiträge im Folgejahr.</a:t>
          </a:r>
        </a:p>
        <a:p>
          <a:endParaRPr lang="de-CH" sz="1400"/>
        </a:p>
        <a:p>
          <a:endParaRPr lang="de-CH" sz="1400"/>
        </a:p>
        <a:p>
          <a:r>
            <a:rPr lang="de-CH" sz="1400"/>
            <a:t>*Die</a:t>
          </a:r>
          <a:r>
            <a:rPr lang="de-CH" sz="1400" baseline="0"/>
            <a:t> Pflegetage der Jahresschlussmeldung müssen mit den Pflegetagen in der Kostenrechnung sowie den Pflegetagen in der SOMED Statistik übereinstimmen.</a:t>
          </a:r>
        </a:p>
        <a:p>
          <a:endParaRPr lang="de-CH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flegeleistungen@san.gr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flegeleistungen@san.gr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flegeleistungen@san.gr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flegeleistungen@san.gr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flegeleistungen@san.gr.ch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pflegeleistungen@san.gr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H66"/>
  <sheetViews>
    <sheetView zoomScaleNormal="100" workbookViewId="0">
      <selection activeCell="G3" sqref="G3:AB3"/>
    </sheetView>
  </sheetViews>
  <sheetFormatPr baseColWidth="10" defaultRowHeight="12.75" x14ac:dyDescent="0.2"/>
  <cols>
    <col min="1" max="28" width="4.7109375" customWidth="1"/>
  </cols>
  <sheetData>
    <row r="1" spans="1:34" ht="18.75" customHeight="1" x14ac:dyDescent="0.2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8">
        <v>2025</v>
      </c>
      <c r="Z1" s="88"/>
      <c r="AA1" s="88"/>
      <c r="AB1" s="89"/>
    </row>
    <row r="2" spans="1:34" ht="18.75" customHeight="1" x14ac:dyDescent="0.2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90"/>
      <c r="Z2" s="90"/>
      <c r="AA2" s="90"/>
      <c r="AB2" s="91"/>
    </row>
    <row r="3" spans="1:34" s="1" customFormat="1" ht="18.75" customHeight="1" x14ac:dyDescent="0.2">
      <c r="A3" s="62" t="s">
        <v>1</v>
      </c>
      <c r="B3" s="63"/>
      <c r="C3" s="63"/>
      <c r="D3" s="63"/>
      <c r="E3" s="63"/>
      <c r="F3" s="63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3"/>
    </row>
    <row r="4" spans="1:34" s="1" customFormat="1" ht="18.75" customHeight="1" x14ac:dyDescent="0.2">
      <c r="A4" s="62" t="s">
        <v>14</v>
      </c>
      <c r="B4" s="63"/>
      <c r="C4" s="63"/>
      <c r="D4" s="63"/>
      <c r="E4" s="63"/>
      <c r="F4" s="63"/>
      <c r="G4" s="92"/>
      <c r="H4" s="92"/>
      <c r="I4" s="92"/>
      <c r="J4" s="92"/>
      <c r="K4" s="92"/>
      <c r="L4" s="92"/>
      <c r="M4" s="92"/>
      <c r="N4" s="92"/>
      <c r="O4" s="92"/>
      <c r="P4" s="92"/>
      <c r="Q4" s="63" t="s">
        <v>2</v>
      </c>
      <c r="R4" s="63"/>
      <c r="S4" s="92"/>
      <c r="T4" s="92"/>
      <c r="U4" s="63" t="s">
        <v>3</v>
      </c>
      <c r="V4" s="63"/>
      <c r="W4" s="92"/>
      <c r="X4" s="92"/>
      <c r="Y4" s="92"/>
      <c r="Z4" s="92"/>
      <c r="AA4" s="92"/>
      <c r="AB4" s="94"/>
    </row>
    <row r="5" spans="1:34" s="1" customFormat="1" ht="18.75" customHeight="1" x14ac:dyDescent="0.2">
      <c r="A5" s="62" t="s">
        <v>4</v>
      </c>
      <c r="B5" s="63"/>
      <c r="C5" s="63"/>
      <c r="D5" s="63"/>
      <c r="E5" s="63"/>
      <c r="F5" s="63"/>
      <c r="G5" s="64"/>
      <c r="H5" s="65"/>
      <c r="I5" s="65"/>
      <c r="J5" s="65"/>
      <c r="K5" s="65"/>
      <c r="L5" s="65"/>
      <c r="M5" s="65"/>
      <c r="N5" s="65"/>
      <c r="O5" s="65"/>
      <c r="P5" s="65"/>
      <c r="Q5" s="63" t="s">
        <v>5</v>
      </c>
      <c r="R5" s="63"/>
      <c r="S5" s="66"/>
      <c r="T5" s="67"/>
      <c r="U5" s="67"/>
      <c r="V5" s="67"/>
      <c r="W5" s="67"/>
      <c r="X5" s="67"/>
      <c r="Y5" s="67"/>
      <c r="Z5" s="67"/>
      <c r="AA5" s="67"/>
      <c r="AB5" s="68"/>
    </row>
    <row r="6" spans="1:34" s="1" customFormat="1" ht="18.75" customHeight="1" x14ac:dyDescent="0.2">
      <c r="A6" s="69" t="s">
        <v>6</v>
      </c>
      <c r="B6" s="70"/>
      <c r="C6" s="70"/>
      <c r="D6" s="70"/>
      <c r="E6" s="70"/>
      <c r="F6" s="70"/>
      <c r="G6" s="71"/>
      <c r="H6" s="72"/>
      <c r="I6" s="72"/>
      <c r="J6" s="72"/>
      <c r="K6" s="72"/>
      <c r="L6" s="72"/>
      <c r="M6" s="72"/>
      <c r="N6" s="72"/>
      <c r="O6" s="72"/>
      <c r="P6" s="73"/>
      <c r="Q6" s="70" t="s">
        <v>44</v>
      </c>
      <c r="R6" s="70"/>
      <c r="S6" s="71"/>
      <c r="T6" s="72"/>
      <c r="U6" s="72"/>
      <c r="V6" s="72"/>
      <c r="W6" s="72"/>
      <c r="X6" s="72"/>
      <c r="Y6" s="72"/>
      <c r="Z6" s="72"/>
      <c r="AA6" s="72"/>
      <c r="AB6" s="95"/>
    </row>
    <row r="7" spans="1:34" s="11" customFormat="1" ht="7.5" customHeight="1" x14ac:dyDescent="0.2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</row>
    <row r="8" spans="1:34" s="1" customFormat="1" ht="24.75" customHeight="1" x14ac:dyDescent="0.2">
      <c r="A8" s="74" t="str">
        <f>"Leistungsbeiträge 1. Quartal "&amp;Y1</f>
        <v>Leistungsbeiträge 1. Quartal 2025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6"/>
    </row>
    <row r="9" spans="1:34" s="2" customFormat="1" ht="18.75" customHeight="1" x14ac:dyDescent="0.2">
      <c r="A9" s="96" t="str">
        <f>"Bitte ausfüllen und bis 10. April " &amp;Y1&amp;" einschicken an:"</f>
        <v>Bitte ausfüllen und bis 10. April 2025 einschicken an: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81" t="s">
        <v>15</v>
      </c>
      <c r="R9" s="97"/>
      <c r="S9" s="97"/>
      <c r="T9" s="97"/>
      <c r="U9" s="97"/>
      <c r="V9" s="97"/>
      <c r="W9" s="97"/>
      <c r="X9" s="97"/>
      <c r="Y9" s="97"/>
      <c r="Z9" s="97"/>
      <c r="AA9" s="97"/>
      <c r="AB9" s="98"/>
    </row>
    <row r="10" spans="1:34" s="2" customFormat="1" ht="18.75" customHeight="1" x14ac:dyDescent="0.2">
      <c r="A10" s="77" t="s">
        <v>12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81" t="s">
        <v>39</v>
      </c>
      <c r="R10" s="81"/>
      <c r="S10" s="81"/>
      <c r="T10" s="81"/>
      <c r="U10" s="81"/>
      <c r="V10" s="82" t="s">
        <v>40</v>
      </c>
      <c r="W10" s="82"/>
      <c r="X10" s="82"/>
      <c r="Y10" s="82"/>
      <c r="Z10" s="82"/>
      <c r="AA10" s="82"/>
      <c r="AB10" s="83"/>
    </row>
    <row r="11" spans="1:34" s="1" customFormat="1" ht="18.75" customHeight="1" x14ac:dyDescent="0.2">
      <c r="A11" s="122" t="s">
        <v>30</v>
      </c>
      <c r="B11" s="123"/>
      <c r="C11" s="123"/>
      <c r="D11" s="123"/>
      <c r="E11" s="123"/>
      <c r="F11" s="123"/>
      <c r="G11" s="123"/>
      <c r="H11" s="123"/>
      <c r="I11" s="124"/>
      <c r="J11" s="29"/>
      <c r="K11" s="29"/>
      <c r="L11" s="29"/>
      <c r="M11" s="119" t="str">
        <f>IF(J11="","Bitte Bettenzahl gemäss Pflegeheimliste eintragen !      ","Maximal beitragsberechtigte Pflegetage:")</f>
        <v xml:space="preserve">Bitte Bettenzahl gemäss Pflegeheimliste eintragen !      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  <c r="Y11" s="79" t="str">
        <f>IF(J11="","",J11*90)</f>
        <v/>
      </c>
      <c r="Z11" s="79"/>
      <c r="AA11" s="79"/>
      <c r="AB11" s="80"/>
    </row>
    <row r="12" spans="1:34" s="3" customFormat="1" ht="18.75" customHeight="1" x14ac:dyDescent="0.2">
      <c r="A12" s="99" t="s">
        <v>7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1"/>
      <c r="M12" s="102" t="str">
        <f>IF(J29="","",
IF(J29&lt;Y11+1,"","Achtung: Zuviele Pflegetage im Quartal abgerechnet. "))</f>
        <v/>
      </c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</row>
    <row r="13" spans="1:34" s="4" customFormat="1" ht="17.25" customHeight="1" x14ac:dyDescent="0.2">
      <c r="A13" s="39" t="s">
        <v>20</v>
      </c>
      <c r="B13" s="40"/>
      <c r="C13" s="40"/>
      <c r="D13" s="42" t="s">
        <v>16</v>
      </c>
      <c r="E13" s="35"/>
      <c r="F13" s="35"/>
      <c r="G13" s="35"/>
      <c r="H13" s="35"/>
      <c r="I13" s="35"/>
      <c r="J13" s="35"/>
      <c r="K13" s="35"/>
      <c r="L13" s="35"/>
      <c r="M13" s="36" t="s">
        <v>8</v>
      </c>
      <c r="N13" s="36"/>
      <c r="O13" s="36"/>
      <c r="P13" s="36"/>
      <c r="Q13" s="36"/>
      <c r="R13" s="36"/>
      <c r="S13" s="36" t="s">
        <v>13</v>
      </c>
      <c r="T13" s="36"/>
      <c r="U13" s="36"/>
      <c r="V13" s="36"/>
      <c r="W13" s="36"/>
      <c r="X13" s="36"/>
      <c r="Y13" s="42" t="s">
        <v>23</v>
      </c>
      <c r="Z13" s="40"/>
      <c r="AA13" s="40"/>
      <c r="AB13" s="49"/>
    </row>
    <row r="14" spans="1:34" s="5" customFormat="1" ht="34.5" customHeight="1" x14ac:dyDescent="0.2">
      <c r="A14" s="41"/>
      <c r="B14" s="40"/>
      <c r="C14" s="40"/>
      <c r="D14" s="37" t="s">
        <v>17</v>
      </c>
      <c r="E14" s="38"/>
      <c r="F14" s="38"/>
      <c r="G14" s="37" t="s">
        <v>18</v>
      </c>
      <c r="H14" s="38"/>
      <c r="I14" s="38"/>
      <c r="J14" s="37" t="s">
        <v>19</v>
      </c>
      <c r="K14" s="38"/>
      <c r="L14" s="38"/>
      <c r="M14" s="37" t="s">
        <v>21</v>
      </c>
      <c r="N14" s="38"/>
      <c r="O14" s="38"/>
      <c r="P14" s="37" t="s">
        <v>22</v>
      </c>
      <c r="Q14" s="38"/>
      <c r="R14" s="38"/>
      <c r="S14" s="37" t="s">
        <v>21</v>
      </c>
      <c r="T14" s="38"/>
      <c r="U14" s="38"/>
      <c r="V14" s="37" t="s">
        <v>22</v>
      </c>
      <c r="W14" s="38"/>
      <c r="X14" s="38"/>
      <c r="Y14" s="40"/>
      <c r="Z14" s="40"/>
      <c r="AA14" s="40"/>
      <c r="AB14" s="49"/>
    </row>
    <row r="15" spans="1:34" s="6" customFormat="1" ht="14.25" customHeight="1" x14ac:dyDescent="0.2">
      <c r="A15" s="55" t="s">
        <v>9</v>
      </c>
      <c r="B15" s="35"/>
      <c r="C15" s="35"/>
      <c r="D15" s="30" t="s">
        <v>10</v>
      </c>
      <c r="E15" s="31"/>
      <c r="F15" s="31"/>
      <c r="G15" s="30" t="s">
        <v>10</v>
      </c>
      <c r="H15" s="31"/>
      <c r="I15" s="31"/>
      <c r="J15" s="30" t="s">
        <v>10</v>
      </c>
      <c r="K15" s="31"/>
      <c r="L15" s="31"/>
      <c r="M15" s="30" t="s">
        <v>11</v>
      </c>
      <c r="N15" s="30"/>
      <c r="O15" s="30"/>
      <c r="P15" s="30" t="s">
        <v>11</v>
      </c>
      <c r="Q15" s="30"/>
      <c r="R15" s="30"/>
      <c r="S15" s="30" t="s">
        <v>11</v>
      </c>
      <c r="T15" s="30"/>
      <c r="U15" s="30"/>
      <c r="V15" s="30" t="s">
        <v>11</v>
      </c>
      <c r="W15" s="30"/>
      <c r="X15" s="30"/>
      <c r="Y15" s="30" t="s">
        <v>11</v>
      </c>
      <c r="Z15" s="30"/>
      <c r="AA15" s="30"/>
      <c r="AB15" s="49"/>
      <c r="AD15"/>
      <c r="AE15"/>
      <c r="AF15"/>
      <c r="AG15"/>
    </row>
    <row r="16" spans="1:34" s="8" customFormat="1" ht="18.75" customHeight="1" x14ac:dyDescent="0.2">
      <c r="A16" s="34">
        <v>0</v>
      </c>
      <c r="B16" s="35"/>
      <c r="C16" s="35"/>
      <c r="D16" s="29"/>
      <c r="E16" s="29"/>
      <c r="F16" s="29"/>
      <c r="G16" s="29"/>
      <c r="H16" s="29"/>
      <c r="I16" s="29"/>
      <c r="J16" s="28">
        <f t="shared" ref="J16:J28" si="0">SUM(D16,-G16)</f>
        <v>0</v>
      </c>
      <c r="K16" s="28"/>
      <c r="L16" s="28"/>
      <c r="M16" s="25">
        <v>0</v>
      </c>
      <c r="N16" s="26"/>
      <c r="O16" s="26"/>
      <c r="P16" s="25" t="str">
        <f t="shared" ref="P16:P28" si="1">IF(J16=0,"",J16*M16)</f>
        <v/>
      </c>
      <c r="Q16" s="26"/>
      <c r="R16" s="26"/>
      <c r="S16" s="25">
        <v>0</v>
      </c>
      <c r="T16" s="26"/>
      <c r="U16" s="26"/>
      <c r="V16" s="25" t="str">
        <f t="shared" ref="V16:V28" si="2">IF(J16=0,"",J16*S16)</f>
        <v/>
      </c>
      <c r="W16" s="26"/>
      <c r="X16" s="26"/>
      <c r="Y16" s="25" t="str">
        <f>IF(J16&gt;0,0,"")</f>
        <v/>
      </c>
      <c r="Z16" s="26"/>
      <c r="AA16" s="26"/>
      <c r="AB16" s="27"/>
      <c r="AD16"/>
      <c r="AE16"/>
      <c r="AF16"/>
      <c r="AG16"/>
      <c r="AH16"/>
    </row>
    <row r="17" spans="1:34" s="8" customFormat="1" ht="18.75" customHeight="1" x14ac:dyDescent="0.2">
      <c r="A17" s="34">
        <v>1</v>
      </c>
      <c r="B17" s="35"/>
      <c r="C17" s="35"/>
      <c r="D17" s="29"/>
      <c r="E17" s="29"/>
      <c r="F17" s="29"/>
      <c r="G17" s="29"/>
      <c r="H17" s="29"/>
      <c r="I17" s="29"/>
      <c r="J17" s="28">
        <f t="shared" si="0"/>
        <v>0</v>
      </c>
      <c r="K17" s="28"/>
      <c r="L17" s="28"/>
      <c r="M17" s="25">
        <v>0</v>
      </c>
      <c r="N17" s="26"/>
      <c r="O17" s="26"/>
      <c r="P17" s="25" t="str">
        <f t="shared" si="1"/>
        <v/>
      </c>
      <c r="Q17" s="26"/>
      <c r="R17" s="26"/>
      <c r="S17" s="25">
        <v>0</v>
      </c>
      <c r="T17" s="26"/>
      <c r="U17" s="26"/>
      <c r="V17" s="25" t="str">
        <f t="shared" si="2"/>
        <v/>
      </c>
      <c r="W17" s="26"/>
      <c r="X17" s="26"/>
      <c r="Y17" s="25" t="str">
        <f>IF(J17&gt;0,0,"")</f>
        <v/>
      </c>
      <c r="Z17" s="25"/>
      <c r="AA17" s="25"/>
      <c r="AB17" s="58"/>
      <c r="AD17"/>
      <c r="AE17"/>
      <c r="AF17"/>
      <c r="AG17"/>
      <c r="AH17"/>
    </row>
    <row r="18" spans="1:34" s="8" customFormat="1" ht="18.75" customHeight="1" x14ac:dyDescent="0.2">
      <c r="A18" s="34">
        <v>2</v>
      </c>
      <c r="B18" s="35"/>
      <c r="C18" s="35"/>
      <c r="D18" s="29"/>
      <c r="E18" s="29"/>
      <c r="F18" s="29"/>
      <c r="G18" s="29"/>
      <c r="H18" s="29"/>
      <c r="I18" s="29"/>
      <c r="J18" s="28">
        <f t="shared" si="0"/>
        <v>0</v>
      </c>
      <c r="K18" s="28"/>
      <c r="L18" s="28"/>
      <c r="M18" s="25">
        <v>0.2</v>
      </c>
      <c r="N18" s="26"/>
      <c r="O18" s="26"/>
      <c r="P18" s="25" t="str">
        <f t="shared" si="1"/>
        <v/>
      </c>
      <c r="Q18" s="26"/>
      <c r="R18" s="26"/>
      <c r="S18" s="25">
        <v>0.5</v>
      </c>
      <c r="T18" s="26"/>
      <c r="U18" s="26"/>
      <c r="V18" s="25" t="str">
        <f t="shared" si="2"/>
        <v/>
      </c>
      <c r="W18" s="26"/>
      <c r="X18" s="26"/>
      <c r="Y18" s="25" t="str">
        <f>IF(SUM(P18,V18)=0,"",SUM(P18,V18))</f>
        <v/>
      </c>
      <c r="Z18" s="25"/>
      <c r="AA18" s="25"/>
      <c r="AB18" s="58"/>
      <c r="AD18"/>
      <c r="AE18"/>
      <c r="AF18"/>
      <c r="AG18"/>
      <c r="AH18"/>
    </row>
    <row r="19" spans="1:34" s="8" customFormat="1" ht="18.75" customHeight="1" x14ac:dyDescent="0.2">
      <c r="A19" s="34">
        <v>3</v>
      </c>
      <c r="B19" s="35"/>
      <c r="C19" s="35"/>
      <c r="D19" s="29"/>
      <c r="E19" s="29"/>
      <c r="F19" s="29"/>
      <c r="G19" s="29"/>
      <c r="H19" s="29"/>
      <c r="I19" s="29"/>
      <c r="J19" s="28">
        <f t="shared" si="0"/>
        <v>0</v>
      </c>
      <c r="K19" s="28"/>
      <c r="L19" s="28"/>
      <c r="M19" s="25">
        <v>4.9000000000000004</v>
      </c>
      <c r="N19" s="26"/>
      <c r="O19" s="26"/>
      <c r="P19" s="25" t="str">
        <f t="shared" si="1"/>
        <v/>
      </c>
      <c r="Q19" s="26"/>
      <c r="R19" s="26"/>
      <c r="S19" s="25">
        <v>14.8</v>
      </c>
      <c r="T19" s="26"/>
      <c r="U19" s="26"/>
      <c r="V19" s="25" t="str">
        <f t="shared" si="2"/>
        <v/>
      </c>
      <c r="W19" s="26"/>
      <c r="X19" s="26"/>
      <c r="Y19" s="25" t="str">
        <f>IF(SUM(P19,V19)=0,"",SUM(P19,V19))</f>
        <v/>
      </c>
      <c r="Z19" s="26"/>
      <c r="AA19" s="26"/>
      <c r="AB19" s="27"/>
      <c r="AD19"/>
      <c r="AE19"/>
      <c r="AF19"/>
      <c r="AG19"/>
      <c r="AH19"/>
    </row>
    <row r="20" spans="1:34" s="8" customFormat="1" ht="18.75" customHeight="1" x14ac:dyDescent="0.2">
      <c r="A20" s="34">
        <v>4</v>
      </c>
      <c r="B20" s="35"/>
      <c r="C20" s="35"/>
      <c r="D20" s="29"/>
      <c r="E20" s="29"/>
      <c r="F20" s="29"/>
      <c r="G20" s="29"/>
      <c r="H20" s="29"/>
      <c r="I20" s="29"/>
      <c r="J20" s="28">
        <f t="shared" si="0"/>
        <v>0</v>
      </c>
      <c r="K20" s="28"/>
      <c r="L20" s="28"/>
      <c r="M20" s="25">
        <v>9.6999999999999993</v>
      </c>
      <c r="N20" s="26"/>
      <c r="O20" s="26"/>
      <c r="P20" s="25" t="str">
        <f t="shared" si="1"/>
        <v/>
      </c>
      <c r="Q20" s="26"/>
      <c r="R20" s="26"/>
      <c r="S20" s="25">
        <v>29</v>
      </c>
      <c r="T20" s="26"/>
      <c r="U20" s="26"/>
      <c r="V20" s="25" t="str">
        <f t="shared" si="2"/>
        <v/>
      </c>
      <c r="W20" s="26"/>
      <c r="X20" s="26"/>
      <c r="Y20" s="25" t="str">
        <f t="shared" ref="Y20:Y28" si="3">IF(SUM(P20,V20)=0,"",SUM(P20,V20))</f>
        <v/>
      </c>
      <c r="Z20" s="26"/>
      <c r="AA20" s="26"/>
      <c r="AB20" s="27"/>
      <c r="AD20"/>
      <c r="AE20"/>
      <c r="AF20"/>
      <c r="AG20"/>
      <c r="AH20"/>
    </row>
    <row r="21" spans="1:34" s="8" customFormat="1" ht="18.75" customHeight="1" x14ac:dyDescent="0.2">
      <c r="A21" s="34">
        <v>5</v>
      </c>
      <c r="B21" s="35"/>
      <c r="C21" s="35"/>
      <c r="D21" s="29"/>
      <c r="E21" s="29"/>
      <c r="F21" s="29"/>
      <c r="G21" s="29"/>
      <c r="H21" s="29"/>
      <c r="I21" s="29"/>
      <c r="J21" s="28">
        <f t="shared" si="0"/>
        <v>0</v>
      </c>
      <c r="K21" s="28"/>
      <c r="L21" s="28"/>
      <c r="M21" s="25">
        <v>14.4</v>
      </c>
      <c r="N21" s="26"/>
      <c r="O21" s="26"/>
      <c r="P21" s="25" t="str">
        <f t="shared" si="1"/>
        <v/>
      </c>
      <c r="Q21" s="26"/>
      <c r="R21" s="26"/>
      <c r="S21" s="25">
        <v>43.3</v>
      </c>
      <c r="T21" s="26"/>
      <c r="U21" s="26"/>
      <c r="V21" s="25" t="str">
        <f t="shared" si="2"/>
        <v/>
      </c>
      <c r="W21" s="26"/>
      <c r="X21" s="26"/>
      <c r="Y21" s="25" t="str">
        <f t="shared" si="3"/>
        <v/>
      </c>
      <c r="Z21" s="26"/>
      <c r="AA21" s="26"/>
      <c r="AB21" s="27"/>
      <c r="AD21"/>
      <c r="AE21"/>
      <c r="AF21"/>
      <c r="AG21"/>
      <c r="AH21"/>
    </row>
    <row r="22" spans="1:34" s="8" customFormat="1" ht="18.75" customHeight="1" x14ac:dyDescent="0.2">
      <c r="A22" s="34">
        <v>6</v>
      </c>
      <c r="B22" s="35"/>
      <c r="C22" s="35"/>
      <c r="D22" s="29"/>
      <c r="E22" s="29"/>
      <c r="F22" s="29"/>
      <c r="G22" s="29"/>
      <c r="H22" s="29"/>
      <c r="I22" s="29"/>
      <c r="J22" s="28">
        <f t="shared" si="0"/>
        <v>0</v>
      </c>
      <c r="K22" s="28"/>
      <c r="L22" s="28"/>
      <c r="M22" s="25">
        <v>19.2</v>
      </c>
      <c r="N22" s="26"/>
      <c r="O22" s="26"/>
      <c r="P22" s="25" t="str">
        <f t="shared" si="1"/>
        <v/>
      </c>
      <c r="Q22" s="26"/>
      <c r="R22" s="26"/>
      <c r="S22" s="25">
        <v>57.5</v>
      </c>
      <c r="T22" s="26"/>
      <c r="U22" s="26"/>
      <c r="V22" s="25" t="str">
        <f t="shared" si="2"/>
        <v/>
      </c>
      <c r="W22" s="26"/>
      <c r="X22" s="26"/>
      <c r="Y22" s="25" t="str">
        <f t="shared" si="3"/>
        <v/>
      </c>
      <c r="Z22" s="26"/>
      <c r="AA22" s="26"/>
      <c r="AB22" s="27"/>
      <c r="AD22"/>
      <c r="AE22"/>
      <c r="AF22"/>
      <c r="AG22"/>
      <c r="AH22"/>
    </row>
    <row r="23" spans="1:34" s="8" customFormat="1" ht="18.75" customHeight="1" x14ac:dyDescent="0.2">
      <c r="A23" s="34">
        <v>7</v>
      </c>
      <c r="B23" s="35"/>
      <c r="C23" s="35"/>
      <c r="D23" s="29"/>
      <c r="E23" s="29"/>
      <c r="F23" s="29"/>
      <c r="G23" s="29"/>
      <c r="H23" s="29"/>
      <c r="I23" s="29"/>
      <c r="J23" s="28">
        <f t="shared" si="0"/>
        <v>0</v>
      </c>
      <c r="K23" s="28"/>
      <c r="L23" s="28"/>
      <c r="M23" s="25">
        <v>23.9</v>
      </c>
      <c r="N23" s="26"/>
      <c r="O23" s="26"/>
      <c r="P23" s="25" t="str">
        <f t="shared" si="1"/>
        <v/>
      </c>
      <c r="Q23" s="26"/>
      <c r="R23" s="26"/>
      <c r="S23" s="25">
        <v>71.8</v>
      </c>
      <c r="T23" s="26"/>
      <c r="U23" s="26"/>
      <c r="V23" s="25" t="str">
        <f t="shared" si="2"/>
        <v/>
      </c>
      <c r="W23" s="26"/>
      <c r="X23" s="26"/>
      <c r="Y23" s="25" t="str">
        <f t="shared" si="3"/>
        <v/>
      </c>
      <c r="Z23" s="26"/>
      <c r="AA23" s="26"/>
      <c r="AB23" s="27"/>
      <c r="AD23"/>
      <c r="AE23"/>
      <c r="AF23"/>
      <c r="AG23"/>
      <c r="AH23"/>
    </row>
    <row r="24" spans="1:34" s="8" customFormat="1" ht="18.75" customHeight="1" x14ac:dyDescent="0.2">
      <c r="A24" s="34">
        <v>8</v>
      </c>
      <c r="B24" s="35"/>
      <c r="C24" s="35"/>
      <c r="D24" s="29"/>
      <c r="E24" s="29"/>
      <c r="F24" s="29"/>
      <c r="G24" s="29"/>
      <c r="H24" s="29"/>
      <c r="I24" s="29"/>
      <c r="J24" s="28">
        <f t="shared" si="0"/>
        <v>0</v>
      </c>
      <c r="K24" s="28"/>
      <c r="L24" s="28"/>
      <c r="M24" s="25">
        <v>28.7</v>
      </c>
      <c r="N24" s="26"/>
      <c r="O24" s="26"/>
      <c r="P24" s="25" t="str">
        <f t="shared" si="1"/>
        <v/>
      </c>
      <c r="Q24" s="26"/>
      <c r="R24" s="26"/>
      <c r="S24" s="25">
        <v>86</v>
      </c>
      <c r="T24" s="26"/>
      <c r="U24" s="26"/>
      <c r="V24" s="25" t="str">
        <f t="shared" si="2"/>
        <v/>
      </c>
      <c r="W24" s="26"/>
      <c r="X24" s="26"/>
      <c r="Y24" s="25" t="str">
        <f t="shared" si="3"/>
        <v/>
      </c>
      <c r="Z24" s="26"/>
      <c r="AA24" s="26"/>
      <c r="AB24" s="27"/>
      <c r="AD24"/>
      <c r="AE24"/>
      <c r="AF24"/>
      <c r="AG24"/>
      <c r="AH24"/>
    </row>
    <row r="25" spans="1:34" s="8" customFormat="1" ht="18.75" customHeight="1" x14ac:dyDescent="0.2">
      <c r="A25" s="34">
        <v>9</v>
      </c>
      <c r="B25" s="35"/>
      <c r="C25" s="35"/>
      <c r="D25" s="29"/>
      <c r="E25" s="29"/>
      <c r="F25" s="29"/>
      <c r="G25" s="29"/>
      <c r="H25" s="29"/>
      <c r="I25" s="29"/>
      <c r="J25" s="28">
        <f t="shared" si="0"/>
        <v>0</v>
      </c>
      <c r="K25" s="28"/>
      <c r="L25" s="28"/>
      <c r="M25" s="25">
        <v>33.4</v>
      </c>
      <c r="N25" s="26"/>
      <c r="O25" s="26"/>
      <c r="P25" s="25" t="str">
        <f t="shared" si="1"/>
        <v/>
      </c>
      <c r="Q25" s="26"/>
      <c r="R25" s="26"/>
      <c r="S25" s="25">
        <v>100.3</v>
      </c>
      <c r="T25" s="26"/>
      <c r="U25" s="26"/>
      <c r="V25" s="25" t="str">
        <f t="shared" si="2"/>
        <v/>
      </c>
      <c r="W25" s="26"/>
      <c r="X25" s="26"/>
      <c r="Y25" s="25" t="str">
        <f t="shared" si="3"/>
        <v/>
      </c>
      <c r="Z25" s="26"/>
      <c r="AA25" s="26"/>
      <c r="AB25" s="27"/>
      <c r="AD25"/>
      <c r="AE25"/>
      <c r="AF25"/>
      <c r="AG25"/>
      <c r="AH25"/>
    </row>
    <row r="26" spans="1:34" s="8" customFormat="1" ht="18.75" customHeight="1" x14ac:dyDescent="0.2">
      <c r="A26" s="34">
        <v>10</v>
      </c>
      <c r="B26" s="35"/>
      <c r="C26" s="35"/>
      <c r="D26" s="29"/>
      <c r="E26" s="29"/>
      <c r="F26" s="29"/>
      <c r="G26" s="29"/>
      <c r="H26" s="29"/>
      <c r="I26" s="29"/>
      <c r="J26" s="28">
        <f t="shared" si="0"/>
        <v>0</v>
      </c>
      <c r="K26" s="28"/>
      <c r="L26" s="28"/>
      <c r="M26" s="25">
        <v>38.200000000000003</v>
      </c>
      <c r="N26" s="26"/>
      <c r="O26" s="26"/>
      <c r="P26" s="25" t="str">
        <f t="shared" si="1"/>
        <v/>
      </c>
      <c r="Q26" s="26"/>
      <c r="R26" s="26"/>
      <c r="S26" s="25">
        <v>114.5</v>
      </c>
      <c r="T26" s="26"/>
      <c r="U26" s="26"/>
      <c r="V26" s="25" t="str">
        <f t="shared" si="2"/>
        <v/>
      </c>
      <c r="W26" s="26"/>
      <c r="X26" s="26"/>
      <c r="Y26" s="25" t="str">
        <f t="shared" si="3"/>
        <v/>
      </c>
      <c r="Z26" s="26"/>
      <c r="AA26" s="26"/>
      <c r="AB26" s="27"/>
      <c r="AD26"/>
      <c r="AE26"/>
      <c r="AF26"/>
      <c r="AG26"/>
      <c r="AH26"/>
    </row>
    <row r="27" spans="1:34" s="8" customFormat="1" ht="18.75" customHeight="1" x14ac:dyDescent="0.2">
      <c r="A27" s="34">
        <v>11</v>
      </c>
      <c r="B27" s="35"/>
      <c r="C27" s="35"/>
      <c r="D27" s="29"/>
      <c r="E27" s="29"/>
      <c r="F27" s="29"/>
      <c r="G27" s="29"/>
      <c r="H27" s="29"/>
      <c r="I27" s="29"/>
      <c r="J27" s="28">
        <f t="shared" si="0"/>
        <v>0</v>
      </c>
      <c r="K27" s="28"/>
      <c r="L27" s="28"/>
      <c r="M27" s="25">
        <v>42.9</v>
      </c>
      <c r="N27" s="26"/>
      <c r="O27" s="26"/>
      <c r="P27" s="25" t="str">
        <f t="shared" si="1"/>
        <v/>
      </c>
      <c r="Q27" s="26"/>
      <c r="R27" s="26"/>
      <c r="S27" s="25">
        <v>128.80000000000001</v>
      </c>
      <c r="T27" s="26"/>
      <c r="U27" s="26"/>
      <c r="V27" s="25" t="str">
        <f t="shared" si="2"/>
        <v/>
      </c>
      <c r="W27" s="26"/>
      <c r="X27" s="26"/>
      <c r="Y27" s="25" t="str">
        <f t="shared" si="3"/>
        <v/>
      </c>
      <c r="Z27" s="26"/>
      <c r="AA27" s="26"/>
      <c r="AB27" s="27"/>
      <c r="AD27"/>
      <c r="AE27"/>
      <c r="AF27"/>
      <c r="AG27"/>
      <c r="AH27"/>
    </row>
    <row r="28" spans="1:34" s="8" customFormat="1" ht="18.75" customHeight="1" x14ac:dyDescent="0.2">
      <c r="A28" s="56">
        <v>12</v>
      </c>
      <c r="B28" s="57"/>
      <c r="C28" s="57"/>
      <c r="D28" s="29"/>
      <c r="E28" s="29"/>
      <c r="F28" s="29"/>
      <c r="G28" s="60"/>
      <c r="H28" s="60"/>
      <c r="I28" s="60"/>
      <c r="J28" s="61">
        <f t="shared" si="0"/>
        <v>0</v>
      </c>
      <c r="K28" s="61"/>
      <c r="L28" s="61"/>
      <c r="M28" s="32">
        <v>47.7</v>
      </c>
      <c r="N28" s="33"/>
      <c r="O28" s="33"/>
      <c r="P28" s="32" t="str">
        <f t="shared" si="1"/>
        <v/>
      </c>
      <c r="Q28" s="33"/>
      <c r="R28" s="33"/>
      <c r="S28" s="32">
        <v>143</v>
      </c>
      <c r="T28" s="33"/>
      <c r="U28" s="33"/>
      <c r="V28" s="32" t="str">
        <f t="shared" si="2"/>
        <v/>
      </c>
      <c r="W28" s="33"/>
      <c r="X28" s="33"/>
      <c r="Y28" s="32" t="str">
        <f t="shared" si="3"/>
        <v/>
      </c>
      <c r="Z28" s="33"/>
      <c r="AA28" s="33"/>
      <c r="AB28" s="48"/>
      <c r="AD28"/>
      <c r="AE28"/>
      <c r="AF28"/>
      <c r="AG28"/>
      <c r="AH28"/>
    </row>
    <row r="29" spans="1:34" s="3" customFormat="1" ht="18.75" customHeight="1" x14ac:dyDescent="0.2">
      <c r="A29" s="53" t="s">
        <v>43</v>
      </c>
      <c r="B29" s="54"/>
      <c r="C29" s="54"/>
      <c r="D29" s="43" t="str">
        <f>IF(SUM(D16:F28)=0,"",SUM(D16:F28))</f>
        <v/>
      </c>
      <c r="E29" s="44"/>
      <c r="F29" s="44"/>
      <c r="G29" s="43" t="str">
        <f>IF(SUM(G16:I28)=0,"",SUM(G16:I28))</f>
        <v/>
      </c>
      <c r="H29" s="44"/>
      <c r="I29" s="44"/>
      <c r="J29" s="43" t="str">
        <f>IF(SUM(J16:L28)=0,"",SUM(J16:L28))</f>
        <v/>
      </c>
      <c r="K29" s="44"/>
      <c r="L29" s="44"/>
      <c r="M29" s="44"/>
      <c r="N29" s="44"/>
      <c r="O29" s="44"/>
      <c r="P29" s="45">
        <f>IF(SUM(P16:R28)=0,0,SUM(P16:R28))</f>
        <v>0</v>
      </c>
      <c r="Q29" s="46"/>
      <c r="R29" s="46"/>
      <c r="S29" s="44"/>
      <c r="T29" s="44"/>
      <c r="U29" s="44"/>
      <c r="V29" s="45">
        <f>IF(SUM(V16:X28)=0,0,SUM(V16:X28))</f>
        <v>0</v>
      </c>
      <c r="W29" s="46"/>
      <c r="X29" s="46"/>
      <c r="Y29" s="45">
        <f>P29+V29</f>
        <v>0</v>
      </c>
      <c r="Z29" s="46"/>
      <c r="AA29" s="46"/>
      <c r="AB29" s="47"/>
      <c r="AD29"/>
      <c r="AE29"/>
      <c r="AF29"/>
      <c r="AG29"/>
    </row>
    <row r="30" spans="1:34" s="11" customFormat="1" ht="18.75" customHeight="1" x14ac:dyDescent="0.2">
      <c r="A30" s="50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E30"/>
      <c r="AF30"/>
      <c r="AG30"/>
    </row>
    <row r="31" spans="1:34" s="4" customFormat="1" ht="17.25" customHeight="1" x14ac:dyDescent="0.2">
      <c r="A31" s="39" t="s">
        <v>20</v>
      </c>
      <c r="B31" s="40"/>
      <c r="C31" s="40"/>
      <c r="D31" s="42" t="s">
        <v>16</v>
      </c>
      <c r="E31" s="35"/>
      <c r="F31" s="35"/>
      <c r="G31" s="35"/>
      <c r="H31" s="35"/>
      <c r="I31" s="35"/>
      <c r="J31" s="35"/>
      <c r="K31" s="35"/>
      <c r="L31" s="35"/>
      <c r="M31" s="36" t="s">
        <v>8</v>
      </c>
      <c r="N31" s="36"/>
      <c r="O31" s="36"/>
      <c r="P31" s="36"/>
      <c r="Q31" s="36"/>
      <c r="R31" s="36"/>
      <c r="S31" s="36" t="s">
        <v>13</v>
      </c>
      <c r="T31" s="36"/>
      <c r="U31" s="36"/>
      <c r="V31" s="36"/>
      <c r="W31" s="36"/>
      <c r="X31" s="36"/>
      <c r="Y31" s="42" t="s">
        <v>23</v>
      </c>
      <c r="Z31" s="40"/>
      <c r="AA31" s="40"/>
      <c r="AB31" s="49"/>
      <c r="AE31"/>
      <c r="AF31"/>
      <c r="AG31"/>
    </row>
    <row r="32" spans="1:34" s="5" customFormat="1" ht="34.5" customHeight="1" x14ac:dyDescent="0.2">
      <c r="A32" s="41"/>
      <c r="B32" s="40"/>
      <c r="C32" s="40"/>
      <c r="D32" s="37" t="s">
        <v>17</v>
      </c>
      <c r="E32" s="38"/>
      <c r="F32" s="38"/>
      <c r="G32" s="37" t="s">
        <v>18</v>
      </c>
      <c r="H32" s="38"/>
      <c r="I32" s="38"/>
      <c r="J32" s="37" t="s">
        <v>19</v>
      </c>
      <c r="K32" s="38"/>
      <c r="L32" s="38"/>
      <c r="M32" s="37" t="s">
        <v>21</v>
      </c>
      <c r="N32" s="38"/>
      <c r="O32" s="38"/>
      <c r="P32" s="37" t="s">
        <v>22</v>
      </c>
      <c r="Q32" s="38"/>
      <c r="R32" s="38"/>
      <c r="S32" s="37" t="s">
        <v>21</v>
      </c>
      <c r="T32" s="38"/>
      <c r="U32" s="38"/>
      <c r="V32" s="37" t="s">
        <v>22</v>
      </c>
      <c r="W32" s="38"/>
      <c r="X32" s="38"/>
      <c r="Y32" s="40"/>
      <c r="Z32" s="40"/>
      <c r="AA32" s="40"/>
      <c r="AB32" s="49"/>
      <c r="AE32"/>
      <c r="AF32"/>
      <c r="AG32"/>
      <c r="AH32"/>
    </row>
    <row r="33" spans="1:34" s="6" customFormat="1" ht="14.25" customHeight="1" x14ac:dyDescent="0.2">
      <c r="A33" s="55" t="s">
        <v>9</v>
      </c>
      <c r="B33" s="35"/>
      <c r="C33" s="35"/>
      <c r="D33" s="30" t="s">
        <v>10</v>
      </c>
      <c r="E33" s="31"/>
      <c r="F33" s="31"/>
      <c r="G33" s="30" t="s">
        <v>10</v>
      </c>
      <c r="H33" s="31"/>
      <c r="I33" s="31"/>
      <c r="J33" s="30" t="s">
        <v>10</v>
      </c>
      <c r="K33" s="31"/>
      <c r="L33" s="31"/>
      <c r="M33" s="30" t="s">
        <v>11</v>
      </c>
      <c r="N33" s="30"/>
      <c r="O33" s="30"/>
      <c r="P33" s="30" t="s">
        <v>11</v>
      </c>
      <c r="Q33" s="30"/>
      <c r="R33" s="30"/>
      <c r="S33" s="30" t="s">
        <v>11</v>
      </c>
      <c r="T33" s="30"/>
      <c r="U33" s="30"/>
      <c r="V33" s="30" t="s">
        <v>11</v>
      </c>
      <c r="W33" s="30"/>
      <c r="X33" s="30"/>
      <c r="Y33" s="30" t="s">
        <v>11</v>
      </c>
      <c r="Z33" s="30"/>
      <c r="AA33" s="30"/>
      <c r="AB33" s="49"/>
      <c r="AD33"/>
      <c r="AE33"/>
      <c r="AF33"/>
      <c r="AG33"/>
      <c r="AH33"/>
    </row>
    <row r="34" spans="1:34" s="8" customFormat="1" ht="18.75" customHeight="1" x14ac:dyDescent="0.2">
      <c r="A34" s="34">
        <v>1</v>
      </c>
      <c r="B34" s="35"/>
      <c r="C34" s="35"/>
      <c r="D34" s="29"/>
      <c r="E34" s="29"/>
      <c r="F34" s="29"/>
      <c r="G34" s="29"/>
      <c r="H34" s="29"/>
      <c r="I34" s="29"/>
      <c r="J34" s="28">
        <f>D34-G34</f>
        <v>0</v>
      </c>
      <c r="K34" s="28"/>
      <c r="L34" s="28"/>
      <c r="M34" s="25">
        <v>2.5</v>
      </c>
      <c r="N34" s="26"/>
      <c r="O34" s="26"/>
      <c r="P34" s="25" t="str">
        <f>IF(J34=0,"",J34*M34)</f>
        <v/>
      </c>
      <c r="Q34" s="26"/>
      <c r="R34" s="26"/>
      <c r="S34" s="25">
        <v>7.5</v>
      </c>
      <c r="T34" s="26"/>
      <c r="U34" s="26"/>
      <c r="V34" s="25" t="str">
        <f>IF(J34=0,"",J34*S34)</f>
        <v/>
      </c>
      <c r="W34" s="26"/>
      <c r="X34" s="26"/>
      <c r="Y34" s="25" t="str">
        <f t="shared" ref="Y34:Y45" si="4">IF(SUM(P34,V34)=0,"",SUM(P34,V34))</f>
        <v/>
      </c>
      <c r="Z34" s="26"/>
      <c r="AA34" s="26"/>
      <c r="AB34" s="27"/>
      <c r="AC34" s="7"/>
      <c r="AD34"/>
      <c r="AE34"/>
      <c r="AF34"/>
      <c r="AG34"/>
      <c r="AH34"/>
    </row>
    <row r="35" spans="1:34" s="8" customFormat="1" ht="18.75" customHeight="1" x14ac:dyDescent="0.2">
      <c r="A35" s="34">
        <v>2</v>
      </c>
      <c r="B35" s="35"/>
      <c r="C35" s="35"/>
      <c r="D35" s="29"/>
      <c r="E35" s="29"/>
      <c r="F35" s="29"/>
      <c r="G35" s="29"/>
      <c r="H35" s="29"/>
      <c r="I35" s="29"/>
      <c r="J35" s="28">
        <f>D35-G35</f>
        <v>0</v>
      </c>
      <c r="K35" s="28"/>
      <c r="L35" s="28"/>
      <c r="M35" s="25">
        <v>7.5</v>
      </c>
      <c r="N35" s="26"/>
      <c r="O35" s="26"/>
      <c r="P35" s="25" t="str">
        <f t="shared" ref="P35:P45" si="5">IF(J35=0,"",J35*M35)</f>
        <v/>
      </c>
      <c r="Q35" s="26"/>
      <c r="R35" s="26"/>
      <c r="S35" s="25">
        <v>22.6</v>
      </c>
      <c r="T35" s="26"/>
      <c r="U35" s="26"/>
      <c r="V35" s="25" t="str">
        <f t="shared" ref="V35:V45" si="6">IF(J35=0,"",J35*S35)</f>
        <v/>
      </c>
      <c r="W35" s="26"/>
      <c r="X35" s="26"/>
      <c r="Y35" s="25" t="str">
        <f t="shared" si="4"/>
        <v/>
      </c>
      <c r="Z35" s="26"/>
      <c r="AA35" s="26"/>
      <c r="AB35" s="27"/>
      <c r="AC35" s="7"/>
      <c r="AD35"/>
      <c r="AE35"/>
      <c r="AF35"/>
      <c r="AG35"/>
      <c r="AH35"/>
    </row>
    <row r="36" spans="1:34" s="8" customFormat="1" ht="18.75" customHeight="1" x14ac:dyDescent="0.2">
      <c r="A36" s="34">
        <v>3</v>
      </c>
      <c r="B36" s="35"/>
      <c r="C36" s="35"/>
      <c r="D36" s="29"/>
      <c r="E36" s="29"/>
      <c r="F36" s="29"/>
      <c r="G36" s="29"/>
      <c r="H36" s="29"/>
      <c r="I36" s="29"/>
      <c r="J36" s="28">
        <f t="shared" ref="J36:J45" si="7">D36-G36</f>
        <v>0</v>
      </c>
      <c r="K36" s="28"/>
      <c r="L36" s="28"/>
      <c r="M36" s="25">
        <v>12.5</v>
      </c>
      <c r="N36" s="26"/>
      <c r="O36" s="26"/>
      <c r="P36" s="25" t="str">
        <f t="shared" si="5"/>
        <v/>
      </c>
      <c r="Q36" s="26"/>
      <c r="R36" s="26"/>
      <c r="S36" s="25">
        <v>37.6</v>
      </c>
      <c r="T36" s="26"/>
      <c r="U36" s="26"/>
      <c r="V36" s="25" t="str">
        <f t="shared" si="6"/>
        <v/>
      </c>
      <c r="W36" s="26"/>
      <c r="X36" s="26"/>
      <c r="Y36" s="25" t="str">
        <f t="shared" si="4"/>
        <v/>
      </c>
      <c r="Z36" s="26"/>
      <c r="AA36" s="26"/>
      <c r="AB36" s="27"/>
      <c r="AD36"/>
      <c r="AE36"/>
      <c r="AF36"/>
      <c r="AG36"/>
      <c r="AH36"/>
    </row>
    <row r="37" spans="1:34" s="8" customFormat="1" ht="18.75" customHeight="1" x14ac:dyDescent="0.2">
      <c r="A37" s="34">
        <v>4</v>
      </c>
      <c r="B37" s="35"/>
      <c r="C37" s="35"/>
      <c r="D37" s="29"/>
      <c r="E37" s="29"/>
      <c r="F37" s="29"/>
      <c r="G37" s="29"/>
      <c r="H37" s="29"/>
      <c r="I37" s="29"/>
      <c r="J37" s="28">
        <f t="shared" si="7"/>
        <v>0</v>
      </c>
      <c r="K37" s="28"/>
      <c r="L37" s="28"/>
      <c r="M37" s="25">
        <v>17.55</v>
      </c>
      <c r="N37" s="26"/>
      <c r="O37" s="26"/>
      <c r="P37" s="25" t="str">
        <f t="shared" si="5"/>
        <v/>
      </c>
      <c r="Q37" s="26"/>
      <c r="R37" s="26"/>
      <c r="S37" s="25">
        <v>52.65</v>
      </c>
      <c r="T37" s="26"/>
      <c r="U37" s="26"/>
      <c r="V37" s="25" t="str">
        <f t="shared" si="6"/>
        <v/>
      </c>
      <c r="W37" s="26"/>
      <c r="X37" s="26"/>
      <c r="Y37" s="25" t="str">
        <f t="shared" si="4"/>
        <v/>
      </c>
      <c r="Z37" s="26"/>
      <c r="AA37" s="26"/>
      <c r="AB37" s="27"/>
      <c r="AD37"/>
      <c r="AE37"/>
      <c r="AF37"/>
      <c r="AG37"/>
      <c r="AH37"/>
    </row>
    <row r="38" spans="1:34" s="8" customFormat="1" ht="18.75" customHeight="1" x14ac:dyDescent="0.2">
      <c r="A38" s="34">
        <v>5</v>
      </c>
      <c r="B38" s="35"/>
      <c r="C38" s="35"/>
      <c r="D38" s="29"/>
      <c r="E38" s="29"/>
      <c r="F38" s="29"/>
      <c r="G38" s="29"/>
      <c r="H38" s="29"/>
      <c r="I38" s="29"/>
      <c r="J38" s="28">
        <f t="shared" si="7"/>
        <v>0</v>
      </c>
      <c r="K38" s="28"/>
      <c r="L38" s="28"/>
      <c r="M38" s="25">
        <v>22.55</v>
      </c>
      <c r="N38" s="26"/>
      <c r="O38" s="26"/>
      <c r="P38" s="25" t="str">
        <f t="shared" si="5"/>
        <v/>
      </c>
      <c r="Q38" s="26"/>
      <c r="R38" s="26"/>
      <c r="S38" s="25">
        <v>67.650000000000006</v>
      </c>
      <c r="T38" s="26"/>
      <c r="U38" s="26"/>
      <c r="V38" s="25" t="str">
        <f t="shared" si="6"/>
        <v/>
      </c>
      <c r="W38" s="26"/>
      <c r="X38" s="26"/>
      <c r="Y38" s="25" t="str">
        <f t="shared" si="4"/>
        <v/>
      </c>
      <c r="Z38" s="26"/>
      <c r="AA38" s="26"/>
      <c r="AB38" s="27"/>
      <c r="AD38"/>
      <c r="AE38"/>
      <c r="AF38"/>
      <c r="AG38"/>
      <c r="AH38"/>
    </row>
    <row r="39" spans="1:34" s="8" customFormat="1" ht="18.75" customHeight="1" x14ac:dyDescent="0.2">
      <c r="A39" s="34">
        <v>6</v>
      </c>
      <c r="B39" s="35"/>
      <c r="C39" s="35"/>
      <c r="D39" s="29"/>
      <c r="E39" s="29"/>
      <c r="F39" s="29"/>
      <c r="G39" s="29"/>
      <c r="H39" s="29"/>
      <c r="I39" s="29"/>
      <c r="J39" s="28">
        <f t="shared" si="7"/>
        <v>0</v>
      </c>
      <c r="K39" s="28"/>
      <c r="L39" s="28"/>
      <c r="M39" s="25">
        <v>27.6</v>
      </c>
      <c r="N39" s="26"/>
      <c r="O39" s="26"/>
      <c r="P39" s="25" t="str">
        <f t="shared" si="5"/>
        <v/>
      </c>
      <c r="Q39" s="26"/>
      <c r="R39" s="26"/>
      <c r="S39" s="25">
        <v>82.7</v>
      </c>
      <c r="T39" s="26"/>
      <c r="U39" s="26"/>
      <c r="V39" s="25" t="str">
        <f t="shared" si="6"/>
        <v/>
      </c>
      <c r="W39" s="26"/>
      <c r="X39" s="26"/>
      <c r="Y39" s="25" t="str">
        <f t="shared" si="4"/>
        <v/>
      </c>
      <c r="Z39" s="26"/>
      <c r="AA39" s="26"/>
      <c r="AB39" s="27"/>
      <c r="AD39"/>
      <c r="AE39"/>
      <c r="AF39"/>
      <c r="AG39"/>
      <c r="AH39"/>
    </row>
    <row r="40" spans="1:34" s="8" customFormat="1" ht="18.75" customHeight="1" x14ac:dyDescent="0.2">
      <c r="A40" s="34">
        <v>7</v>
      </c>
      <c r="B40" s="35"/>
      <c r="C40" s="35"/>
      <c r="D40" s="29"/>
      <c r="E40" s="29"/>
      <c r="F40" s="29"/>
      <c r="G40" s="29"/>
      <c r="H40" s="29"/>
      <c r="I40" s="29"/>
      <c r="J40" s="28">
        <f t="shared" si="7"/>
        <v>0</v>
      </c>
      <c r="K40" s="28"/>
      <c r="L40" s="28"/>
      <c r="M40" s="25">
        <v>32.6</v>
      </c>
      <c r="N40" s="26"/>
      <c r="O40" s="26"/>
      <c r="P40" s="25" t="str">
        <f t="shared" si="5"/>
        <v/>
      </c>
      <c r="Q40" s="26"/>
      <c r="R40" s="26"/>
      <c r="S40" s="25">
        <v>97.7</v>
      </c>
      <c r="T40" s="26"/>
      <c r="U40" s="26"/>
      <c r="V40" s="25" t="str">
        <f t="shared" si="6"/>
        <v/>
      </c>
      <c r="W40" s="26"/>
      <c r="X40" s="26"/>
      <c r="Y40" s="25" t="str">
        <f t="shared" si="4"/>
        <v/>
      </c>
      <c r="Z40" s="26"/>
      <c r="AA40" s="26"/>
      <c r="AB40" s="27"/>
      <c r="AD40"/>
      <c r="AE40"/>
      <c r="AF40"/>
      <c r="AG40"/>
      <c r="AH40"/>
    </row>
    <row r="41" spans="1:34" s="8" customFormat="1" ht="18.75" customHeight="1" x14ac:dyDescent="0.2">
      <c r="A41" s="34">
        <v>8</v>
      </c>
      <c r="B41" s="35"/>
      <c r="C41" s="35"/>
      <c r="D41" s="29"/>
      <c r="E41" s="29"/>
      <c r="F41" s="29"/>
      <c r="G41" s="29"/>
      <c r="H41" s="29"/>
      <c r="I41" s="29"/>
      <c r="J41" s="28">
        <f>D41-G41</f>
        <v>0</v>
      </c>
      <c r="K41" s="28"/>
      <c r="L41" s="28"/>
      <c r="M41" s="25">
        <v>37.6</v>
      </c>
      <c r="N41" s="26"/>
      <c r="O41" s="26"/>
      <c r="P41" s="25" t="str">
        <f>IF(J41=0,"",J41*M41)</f>
        <v/>
      </c>
      <c r="Q41" s="26"/>
      <c r="R41" s="26"/>
      <c r="S41" s="25">
        <v>112.8</v>
      </c>
      <c r="T41" s="26"/>
      <c r="U41" s="26"/>
      <c r="V41" s="25" t="str">
        <f>IF(J41=0,"",J41*S41)</f>
        <v/>
      </c>
      <c r="W41" s="26"/>
      <c r="X41" s="26"/>
      <c r="Y41" s="25" t="str">
        <f>IF(SUM(P41,V41)=0,"",SUM(P41,V41))</f>
        <v/>
      </c>
      <c r="Z41" s="26"/>
      <c r="AA41" s="26"/>
      <c r="AB41" s="27"/>
      <c r="AD41"/>
      <c r="AE41"/>
      <c r="AF41"/>
      <c r="AG41"/>
      <c r="AH41"/>
    </row>
    <row r="42" spans="1:34" s="8" customFormat="1" ht="18.75" customHeight="1" x14ac:dyDescent="0.2">
      <c r="A42" s="34">
        <v>9</v>
      </c>
      <c r="B42" s="35"/>
      <c r="C42" s="35"/>
      <c r="D42" s="29"/>
      <c r="E42" s="29"/>
      <c r="F42" s="29"/>
      <c r="G42" s="29"/>
      <c r="H42" s="29"/>
      <c r="I42" s="29"/>
      <c r="J42" s="28">
        <f>D42-G42</f>
        <v>0</v>
      </c>
      <c r="K42" s="28"/>
      <c r="L42" s="28"/>
      <c r="M42" s="25">
        <v>42.6</v>
      </c>
      <c r="N42" s="26"/>
      <c r="O42" s="26"/>
      <c r="P42" s="25" t="str">
        <f>IF(J42=0,"",J42*M42)</f>
        <v/>
      </c>
      <c r="Q42" s="26"/>
      <c r="R42" s="26"/>
      <c r="S42" s="25">
        <v>127.9</v>
      </c>
      <c r="T42" s="26"/>
      <c r="U42" s="26"/>
      <c r="V42" s="25" t="str">
        <f>IF(J42=0,"",J42*S42)</f>
        <v/>
      </c>
      <c r="W42" s="26"/>
      <c r="X42" s="26"/>
      <c r="Y42" s="25" t="str">
        <f>IF(SUM(P42,V42)=0,"",SUM(P42,V42))</f>
        <v/>
      </c>
      <c r="Z42" s="26"/>
      <c r="AA42" s="26"/>
      <c r="AB42" s="27"/>
      <c r="AD42"/>
      <c r="AE42"/>
      <c r="AF42"/>
      <c r="AG42"/>
      <c r="AH42"/>
    </row>
    <row r="43" spans="1:34" s="8" customFormat="1" ht="18.75" customHeight="1" x14ac:dyDescent="0.2">
      <c r="A43" s="34">
        <v>10</v>
      </c>
      <c r="B43" s="35"/>
      <c r="C43" s="35"/>
      <c r="D43" s="29"/>
      <c r="E43" s="29"/>
      <c r="F43" s="29"/>
      <c r="G43" s="29"/>
      <c r="H43" s="29"/>
      <c r="I43" s="29"/>
      <c r="J43" s="28">
        <f>D43-G43</f>
        <v>0</v>
      </c>
      <c r="K43" s="28"/>
      <c r="L43" s="28"/>
      <c r="M43" s="25">
        <v>47.6</v>
      </c>
      <c r="N43" s="26"/>
      <c r="O43" s="26"/>
      <c r="P43" s="25" t="str">
        <f>IF(J43=0,"",J43*M43)</f>
        <v/>
      </c>
      <c r="Q43" s="26"/>
      <c r="R43" s="26"/>
      <c r="S43" s="25">
        <v>142.9</v>
      </c>
      <c r="T43" s="26"/>
      <c r="U43" s="26"/>
      <c r="V43" s="25" t="str">
        <f>IF(J43=0,"",J43*S43)</f>
        <v/>
      </c>
      <c r="W43" s="26"/>
      <c r="X43" s="26"/>
      <c r="Y43" s="25" t="str">
        <f>IF(SUM(P43,V43)=0,"",SUM(P43,V43))</f>
        <v/>
      </c>
      <c r="Z43" s="26"/>
      <c r="AA43" s="26"/>
      <c r="AB43" s="27"/>
      <c r="AD43"/>
      <c r="AE43"/>
      <c r="AF43"/>
      <c r="AG43"/>
      <c r="AH43"/>
    </row>
    <row r="44" spans="1:34" s="8" customFormat="1" ht="18.75" customHeight="1" x14ac:dyDescent="0.2">
      <c r="A44" s="34">
        <v>11</v>
      </c>
      <c r="B44" s="35"/>
      <c r="C44" s="35"/>
      <c r="D44" s="29"/>
      <c r="E44" s="29"/>
      <c r="F44" s="29"/>
      <c r="G44" s="29"/>
      <c r="H44" s="29"/>
      <c r="I44" s="29"/>
      <c r="J44" s="28">
        <f>D44-G44</f>
        <v>0</v>
      </c>
      <c r="K44" s="28"/>
      <c r="L44" s="28"/>
      <c r="M44" s="25">
        <v>52.6</v>
      </c>
      <c r="N44" s="26"/>
      <c r="O44" s="26"/>
      <c r="P44" s="25" t="str">
        <f>IF(J44=0,"",J44*M44)</f>
        <v/>
      </c>
      <c r="Q44" s="26"/>
      <c r="R44" s="26"/>
      <c r="S44" s="25">
        <v>157.9</v>
      </c>
      <c r="T44" s="26"/>
      <c r="U44" s="26"/>
      <c r="V44" s="25" t="str">
        <f>IF(J44=0,"",J44*S44)</f>
        <v/>
      </c>
      <c r="W44" s="26"/>
      <c r="X44" s="26"/>
      <c r="Y44" s="25" t="str">
        <f>IF(SUM(P44,V44)=0,"",SUM(P44,V44))</f>
        <v/>
      </c>
      <c r="Z44" s="26"/>
      <c r="AA44" s="26"/>
      <c r="AB44" s="27"/>
      <c r="AD44"/>
      <c r="AE44"/>
      <c r="AF44"/>
      <c r="AG44"/>
      <c r="AH44"/>
    </row>
    <row r="45" spans="1:34" s="8" customFormat="1" ht="18.75" customHeight="1" x14ac:dyDescent="0.2">
      <c r="A45" s="56">
        <v>12</v>
      </c>
      <c r="B45" s="57"/>
      <c r="C45" s="57"/>
      <c r="D45" s="60"/>
      <c r="E45" s="60"/>
      <c r="F45" s="60"/>
      <c r="G45" s="60"/>
      <c r="H45" s="60"/>
      <c r="I45" s="60"/>
      <c r="J45" s="61">
        <f t="shared" si="7"/>
        <v>0</v>
      </c>
      <c r="K45" s="61"/>
      <c r="L45" s="61"/>
      <c r="M45" s="32">
        <v>57.65</v>
      </c>
      <c r="N45" s="33"/>
      <c r="O45" s="33"/>
      <c r="P45" s="32" t="str">
        <f t="shared" si="5"/>
        <v/>
      </c>
      <c r="Q45" s="33"/>
      <c r="R45" s="33"/>
      <c r="S45" s="32">
        <v>172.95</v>
      </c>
      <c r="T45" s="33"/>
      <c r="U45" s="33"/>
      <c r="V45" s="32" t="str">
        <f t="shared" si="6"/>
        <v/>
      </c>
      <c r="W45" s="33"/>
      <c r="X45" s="33"/>
      <c r="Y45" s="32" t="str">
        <f t="shared" si="4"/>
        <v/>
      </c>
      <c r="Z45" s="33"/>
      <c r="AA45" s="33"/>
      <c r="AB45" s="48"/>
      <c r="AD45"/>
      <c r="AE45"/>
      <c r="AF45"/>
      <c r="AG45"/>
      <c r="AH45"/>
    </row>
    <row r="46" spans="1:34" s="3" customFormat="1" ht="18.75" customHeight="1" x14ac:dyDescent="0.2">
      <c r="A46" s="53" t="s">
        <v>43</v>
      </c>
      <c r="B46" s="54"/>
      <c r="C46" s="54"/>
      <c r="D46" s="43" t="str">
        <f>IF(SUM(D34:F45)=0,"",SUM(D34:F45))</f>
        <v/>
      </c>
      <c r="E46" s="44"/>
      <c r="F46" s="44"/>
      <c r="G46" s="43" t="str">
        <f>IF(SUM(G34:I45)=0,"",SUM(G34:I45))</f>
        <v/>
      </c>
      <c r="H46" s="44"/>
      <c r="I46" s="44"/>
      <c r="J46" s="43" t="str">
        <f>IF(SUM(J34:L45)=0,"",SUM(J34:L45))</f>
        <v/>
      </c>
      <c r="K46" s="44"/>
      <c r="L46" s="44"/>
      <c r="M46" s="44"/>
      <c r="N46" s="44"/>
      <c r="O46" s="44"/>
      <c r="P46" s="45">
        <f>IF(SUM(P34:R45)=0,0,SUM(P34:R45))</f>
        <v>0</v>
      </c>
      <c r="Q46" s="46"/>
      <c r="R46" s="46"/>
      <c r="S46" s="44"/>
      <c r="T46" s="44"/>
      <c r="U46" s="44"/>
      <c r="V46" s="45">
        <f>IF(SUM(V34:X45)=0,0,SUM(V34:X45))</f>
        <v>0</v>
      </c>
      <c r="W46" s="46"/>
      <c r="X46" s="46"/>
      <c r="Y46" s="45">
        <f>P46+V46</f>
        <v>0</v>
      </c>
      <c r="Z46" s="46"/>
      <c r="AA46" s="46"/>
      <c r="AB46" s="47"/>
      <c r="AF46"/>
      <c r="AG46"/>
      <c r="AH46"/>
    </row>
    <row r="47" spans="1:34" s="11" customFormat="1" ht="18.75" customHeight="1" x14ac:dyDescent="0.2">
      <c r="A47" s="50" t="s">
        <v>37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</row>
    <row r="48" spans="1:34" s="4" customFormat="1" ht="17.25" customHeight="1" x14ac:dyDescent="0.2">
      <c r="A48" s="39" t="s">
        <v>20</v>
      </c>
      <c r="B48" s="40"/>
      <c r="C48" s="40"/>
      <c r="D48" s="42" t="s">
        <v>16</v>
      </c>
      <c r="E48" s="35"/>
      <c r="F48" s="35"/>
      <c r="G48" s="35"/>
      <c r="H48" s="35"/>
      <c r="I48" s="35"/>
      <c r="J48" s="35"/>
      <c r="K48" s="35"/>
      <c r="L48" s="35"/>
      <c r="M48" s="36" t="s">
        <v>8</v>
      </c>
      <c r="N48" s="36"/>
      <c r="O48" s="36"/>
      <c r="P48" s="36"/>
      <c r="Q48" s="36"/>
      <c r="R48" s="36"/>
      <c r="S48" s="36" t="s">
        <v>13</v>
      </c>
      <c r="T48" s="36"/>
      <c r="U48" s="36"/>
      <c r="V48" s="36"/>
      <c r="W48" s="36"/>
      <c r="X48" s="36"/>
      <c r="Y48" s="42" t="s">
        <v>23</v>
      </c>
      <c r="Z48" s="40"/>
      <c r="AA48" s="40"/>
      <c r="AB48" s="49"/>
    </row>
    <row r="49" spans="1:29" s="5" customFormat="1" ht="34.5" customHeight="1" x14ac:dyDescent="0.2">
      <c r="A49" s="41"/>
      <c r="B49" s="40"/>
      <c r="C49" s="40"/>
      <c r="D49" s="37" t="s">
        <v>17</v>
      </c>
      <c r="E49" s="38"/>
      <c r="F49" s="38"/>
      <c r="G49" s="37" t="s">
        <v>18</v>
      </c>
      <c r="H49" s="38"/>
      <c r="I49" s="38"/>
      <c r="J49" s="37" t="s">
        <v>19</v>
      </c>
      <c r="K49" s="38"/>
      <c r="L49" s="38"/>
      <c r="M49" s="37" t="s">
        <v>21</v>
      </c>
      <c r="N49" s="38"/>
      <c r="O49" s="38"/>
      <c r="P49" s="37" t="s">
        <v>22</v>
      </c>
      <c r="Q49" s="38"/>
      <c r="R49" s="38"/>
      <c r="S49" s="37" t="s">
        <v>21</v>
      </c>
      <c r="T49" s="38"/>
      <c r="U49" s="38"/>
      <c r="V49" s="37" t="s">
        <v>22</v>
      </c>
      <c r="W49" s="38"/>
      <c r="X49" s="38"/>
      <c r="Y49" s="40"/>
      <c r="Z49" s="40"/>
      <c r="AA49" s="40"/>
      <c r="AB49" s="49"/>
    </row>
    <row r="50" spans="1:29" s="6" customFormat="1" ht="14.25" customHeight="1" x14ac:dyDescent="0.2">
      <c r="A50" s="55" t="s">
        <v>9</v>
      </c>
      <c r="B50" s="35"/>
      <c r="C50" s="35"/>
      <c r="D50" s="30" t="s">
        <v>10</v>
      </c>
      <c r="E50" s="31"/>
      <c r="F50" s="31"/>
      <c r="G50" s="30" t="s">
        <v>10</v>
      </c>
      <c r="H50" s="31"/>
      <c r="I50" s="31"/>
      <c r="J50" s="30" t="s">
        <v>10</v>
      </c>
      <c r="K50" s="31"/>
      <c r="L50" s="31"/>
      <c r="M50" s="30" t="s">
        <v>11</v>
      </c>
      <c r="N50" s="30"/>
      <c r="O50" s="30"/>
      <c r="P50" s="30" t="s">
        <v>11</v>
      </c>
      <c r="Q50" s="30"/>
      <c r="R50" s="30"/>
      <c r="S50" s="30" t="s">
        <v>11</v>
      </c>
      <c r="T50" s="30"/>
      <c r="U50" s="30"/>
      <c r="V50" s="30" t="s">
        <v>11</v>
      </c>
      <c r="W50" s="30"/>
      <c r="X50" s="30"/>
      <c r="Y50" s="30" t="s">
        <v>11</v>
      </c>
      <c r="Z50" s="30"/>
      <c r="AA50" s="30"/>
      <c r="AB50" s="49"/>
    </row>
    <row r="51" spans="1:29" s="8" customFormat="1" ht="18.75" customHeight="1" x14ac:dyDescent="0.2">
      <c r="A51" s="34">
        <v>0</v>
      </c>
      <c r="B51" s="35"/>
      <c r="C51" s="35"/>
      <c r="D51" s="29"/>
      <c r="E51" s="29"/>
      <c r="F51" s="29"/>
      <c r="G51" s="29"/>
      <c r="H51" s="29"/>
      <c r="I51" s="29"/>
      <c r="J51" s="28">
        <f>D51-G51</f>
        <v>0</v>
      </c>
      <c r="K51" s="28"/>
      <c r="L51" s="28"/>
      <c r="M51" s="25">
        <f>M16</f>
        <v>0</v>
      </c>
      <c r="N51" s="26"/>
      <c r="O51" s="26"/>
      <c r="P51" s="25" t="str">
        <f>IF(J51=0,"",J51*M51)</f>
        <v/>
      </c>
      <c r="Q51" s="26"/>
      <c r="R51" s="26"/>
      <c r="S51" s="25">
        <f>S16</f>
        <v>0</v>
      </c>
      <c r="T51" s="26"/>
      <c r="U51" s="26"/>
      <c r="V51" s="25" t="str">
        <f>IF(J51=0,"",J51*S51)</f>
        <v/>
      </c>
      <c r="W51" s="26"/>
      <c r="X51" s="26"/>
      <c r="Y51" s="25" t="str">
        <f>IF(J51&gt;0,0,"")</f>
        <v/>
      </c>
      <c r="Z51" s="26"/>
      <c r="AA51" s="26"/>
      <c r="AB51" s="27"/>
      <c r="AC51" s="7"/>
    </row>
    <row r="52" spans="1:29" s="8" customFormat="1" ht="18.75" customHeight="1" x14ac:dyDescent="0.2">
      <c r="A52" s="34">
        <v>1</v>
      </c>
      <c r="B52" s="35"/>
      <c r="C52" s="35"/>
      <c r="D52" s="29"/>
      <c r="E52" s="29"/>
      <c r="F52" s="29"/>
      <c r="G52" s="29"/>
      <c r="H52" s="29"/>
      <c r="I52" s="29"/>
      <c r="J52" s="28">
        <f>D52-G52</f>
        <v>0</v>
      </c>
      <c r="K52" s="28"/>
      <c r="L52" s="28"/>
      <c r="M52" s="25">
        <f t="shared" ref="M52:M63" si="8">M17</f>
        <v>0</v>
      </c>
      <c r="N52" s="26"/>
      <c r="O52" s="26"/>
      <c r="P52" s="25" t="str">
        <f t="shared" ref="P52:P63" si="9">IF(J52=0,"",J52*M52)</f>
        <v/>
      </c>
      <c r="Q52" s="26"/>
      <c r="R52" s="26"/>
      <c r="S52" s="25">
        <f t="shared" ref="S52:S63" si="10">S17</f>
        <v>0</v>
      </c>
      <c r="T52" s="26"/>
      <c r="U52" s="26"/>
      <c r="V52" s="25" t="str">
        <f t="shared" ref="V52:V63" si="11">IF(J52=0,"",J52*S52)</f>
        <v/>
      </c>
      <c r="W52" s="26"/>
      <c r="X52" s="26"/>
      <c r="Y52" s="25" t="str">
        <f>IF(J52&gt;0,0,"")</f>
        <v/>
      </c>
      <c r="Z52" s="26"/>
      <c r="AA52" s="26"/>
      <c r="AB52" s="27"/>
      <c r="AC52" s="7"/>
    </row>
    <row r="53" spans="1:29" s="8" customFormat="1" ht="18.75" customHeight="1" x14ac:dyDescent="0.2">
      <c r="A53" s="34">
        <v>2</v>
      </c>
      <c r="B53" s="35"/>
      <c r="C53" s="35"/>
      <c r="D53" s="29"/>
      <c r="E53" s="29"/>
      <c r="F53" s="29"/>
      <c r="G53" s="29"/>
      <c r="H53" s="29"/>
      <c r="I53" s="29"/>
      <c r="J53" s="28">
        <f t="shared" ref="J53:J63" si="12">D53-G53</f>
        <v>0</v>
      </c>
      <c r="K53" s="28"/>
      <c r="L53" s="28"/>
      <c r="M53" s="25">
        <f t="shared" si="8"/>
        <v>0.2</v>
      </c>
      <c r="N53" s="26"/>
      <c r="O53" s="26"/>
      <c r="P53" s="25" t="str">
        <f t="shared" si="9"/>
        <v/>
      </c>
      <c r="Q53" s="26"/>
      <c r="R53" s="26"/>
      <c r="S53" s="25">
        <f t="shared" si="10"/>
        <v>0.5</v>
      </c>
      <c r="T53" s="26"/>
      <c r="U53" s="26"/>
      <c r="V53" s="25" t="str">
        <f t="shared" si="11"/>
        <v/>
      </c>
      <c r="W53" s="26"/>
      <c r="X53" s="26"/>
      <c r="Y53" s="25" t="str">
        <f>IF(SUM(P53,V53)=0,"",SUM(P53,V53))</f>
        <v/>
      </c>
      <c r="Z53" s="26"/>
      <c r="AA53" s="26"/>
      <c r="AB53" s="27"/>
    </row>
    <row r="54" spans="1:29" s="8" customFormat="1" ht="18.75" customHeight="1" x14ac:dyDescent="0.2">
      <c r="A54" s="34">
        <v>3</v>
      </c>
      <c r="B54" s="35"/>
      <c r="C54" s="35"/>
      <c r="D54" s="29"/>
      <c r="E54" s="29"/>
      <c r="F54" s="29"/>
      <c r="G54" s="29"/>
      <c r="H54" s="29"/>
      <c r="I54" s="29"/>
      <c r="J54" s="28">
        <f t="shared" si="12"/>
        <v>0</v>
      </c>
      <c r="K54" s="28"/>
      <c r="L54" s="28"/>
      <c r="M54" s="25">
        <f t="shared" si="8"/>
        <v>4.9000000000000004</v>
      </c>
      <c r="N54" s="26"/>
      <c r="O54" s="26"/>
      <c r="P54" s="25" t="str">
        <f t="shared" si="9"/>
        <v/>
      </c>
      <c r="Q54" s="26"/>
      <c r="R54" s="26"/>
      <c r="S54" s="25">
        <f t="shared" si="10"/>
        <v>14.8</v>
      </c>
      <c r="T54" s="26"/>
      <c r="U54" s="26"/>
      <c r="V54" s="25" t="str">
        <f t="shared" si="11"/>
        <v/>
      </c>
      <c r="W54" s="26"/>
      <c r="X54" s="26"/>
      <c r="Y54" s="25" t="str">
        <f>IF(SUM(P54,V54)=0,"",SUM(P54,V54))</f>
        <v/>
      </c>
      <c r="Z54" s="26"/>
      <c r="AA54" s="26"/>
      <c r="AB54" s="27"/>
    </row>
    <row r="55" spans="1:29" s="8" customFormat="1" ht="18.75" customHeight="1" x14ac:dyDescent="0.2">
      <c r="A55" s="34">
        <v>4</v>
      </c>
      <c r="B55" s="35"/>
      <c r="C55" s="35"/>
      <c r="D55" s="29"/>
      <c r="E55" s="29"/>
      <c r="F55" s="29"/>
      <c r="G55" s="29"/>
      <c r="H55" s="29"/>
      <c r="I55" s="29"/>
      <c r="J55" s="28">
        <f t="shared" si="12"/>
        <v>0</v>
      </c>
      <c r="K55" s="28"/>
      <c r="L55" s="28"/>
      <c r="M55" s="25">
        <f t="shared" si="8"/>
        <v>9.6999999999999993</v>
      </c>
      <c r="N55" s="26"/>
      <c r="O55" s="26"/>
      <c r="P55" s="25" t="str">
        <f t="shared" si="9"/>
        <v/>
      </c>
      <c r="Q55" s="26"/>
      <c r="R55" s="26"/>
      <c r="S55" s="25">
        <f t="shared" si="10"/>
        <v>29</v>
      </c>
      <c r="T55" s="26"/>
      <c r="U55" s="26"/>
      <c r="V55" s="25" t="str">
        <f t="shared" si="11"/>
        <v/>
      </c>
      <c r="W55" s="26"/>
      <c r="X55" s="26"/>
      <c r="Y55" s="25" t="str">
        <f t="shared" ref="Y55:Y63" si="13">IF(SUM(P55,V55)=0,"",SUM(P55,V55))</f>
        <v/>
      </c>
      <c r="Z55" s="26"/>
      <c r="AA55" s="26"/>
      <c r="AB55" s="27"/>
    </row>
    <row r="56" spans="1:29" s="8" customFormat="1" ht="18.75" customHeight="1" x14ac:dyDescent="0.2">
      <c r="A56" s="34">
        <v>5</v>
      </c>
      <c r="B56" s="35"/>
      <c r="C56" s="35"/>
      <c r="D56" s="29"/>
      <c r="E56" s="29"/>
      <c r="F56" s="29"/>
      <c r="G56" s="29"/>
      <c r="H56" s="29"/>
      <c r="I56" s="29"/>
      <c r="J56" s="28">
        <f t="shared" si="12"/>
        <v>0</v>
      </c>
      <c r="K56" s="28"/>
      <c r="L56" s="28"/>
      <c r="M56" s="25">
        <f t="shared" si="8"/>
        <v>14.4</v>
      </c>
      <c r="N56" s="26"/>
      <c r="O56" s="26"/>
      <c r="P56" s="25" t="str">
        <f t="shared" si="9"/>
        <v/>
      </c>
      <c r="Q56" s="26"/>
      <c r="R56" s="26"/>
      <c r="S56" s="25">
        <f t="shared" si="10"/>
        <v>43.3</v>
      </c>
      <c r="T56" s="26"/>
      <c r="U56" s="26"/>
      <c r="V56" s="25" t="str">
        <f t="shared" si="11"/>
        <v/>
      </c>
      <c r="W56" s="26"/>
      <c r="X56" s="26"/>
      <c r="Y56" s="25" t="str">
        <f t="shared" si="13"/>
        <v/>
      </c>
      <c r="Z56" s="26"/>
      <c r="AA56" s="26"/>
      <c r="AB56" s="27"/>
    </row>
    <row r="57" spans="1:29" s="8" customFormat="1" ht="18.75" customHeight="1" x14ac:dyDescent="0.2">
      <c r="A57" s="34">
        <v>6</v>
      </c>
      <c r="B57" s="35"/>
      <c r="C57" s="35"/>
      <c r="D57" s="29"/>
      <c r="E57" s="29"/>
      <c r="F57" s="29"/>
      <c r="G57" s="29"/>
      <c r="H57" s="29"/>
      <c r="I57" s="29"/>
      <c r="J57" s="28">
        <f t="shared" si="12"/>
        <v>0</v>
      </c>
      <c r="K57" s="28"/>
      <c r="L57" s="28"/>
      <c r="M57" s="25">
        <f t="shared" si="8"/>
        <v>19.2</v>
      </c>
      <c r="N57" s="26"/>
      <c r="O57" s="26"/>
      <c r="P57" s="25" t="str">
        <f t="shared" si="9"/>
        <v/>
      </c>
      <c r="Q57" s="26"/>
      <c r="R57" s="26"/>
      <c r="S57" s="25">
        <f t="shared" si="10"/>
        <v>57.5</v>
      </c>
      <c r="T57" s="26"/>
      <c r="U57" s="26"/>
      <c r="V57" s="25" t="str">
        <f t="shared" si="11"/>
        <v/>
      </c>
      <c r="W57" s="26"/>
      <c r="X57" s="26"/>
      <c r="Y57" s="25" t="str">
        <f t="shared" si="13"/>
        <v/>
      </c>
      <c r="Z57" s="26"/>
      <c r="AA57" s="26"/>
      <c r="AB57" s="27"/>
    </row>
    <row r="58" spans="1:29" s="8" customFormat="1" ht="18.75" customHeight="1" x14ac:dyDescent="0.2">
      <c r="A58" s="34">
        <v>7</v>
      </c>
      <c r="B58" s="35"/>
      <c r="C58" s="35"/>
      <c r="D58" s="29"/>
      <c r="E58" s="29"/>
      <c r="F58" s="29"/>
      <c r="G58" s="29"/>
      <c r="H58" s="29"/>
      <c r="I58" s="29"/>
      <c r="J58" s="28">
        <f t="shared" si="12"/>
        <v>0</v>
      </c>
      <c r="K58" s="28"/>
      <c r="L58" s="28"/>
      <c r="M58" s="25">
        <f t="shared" si="8"/>
        <v>23.9</v>
      </c>
      <c r="N58" s="26"/>
      <c r="O58" s="26"/>
      <c r="P58" s="25" t="str">
        <f t="shared" si="9"/>
        <v/>
      </c>
      <c r="Q58" s="26"/>
      <c r="R58" s="26"/>
      <c r="S58" s="25">
        <f t="shared" si="10"/>
        <v>71.8</v>
      </c>
      <c r="T58" s="26"/>
      <c r="U58" s="26"/>
      <c r="V58" s="25" t="str">
        <f t="shared" si="11"/>
        <v/>
      </c>
      <c r="W58" s="26"/>
      <c r="X58" s="26"/>
      <c r="Y58" s="25" t="str">
        <f t="shared" si="13"/>
        <v/>
      </c>
      <c r="Z58" s="26"/>
      <c r="AA58" s="26"/>
      <c r="AB58" s="27"/>
    </row>
    <row r="59" spans="1:29" s="8" customFormat="1" ht="18.75" customHeight="1" x14ac:dyDescent="0.2">
      <c r="A59" s="34">
        <v>8</v>
      </c>
      <c r="B59" s="35"/>
      <c r="C59" s="35"/>
      <c r="D59" s="29"/>
      <c r="E59" s="29"/>
      <c r="F59" s="29"/>
      <c r="G59" s="29"/>
      <c r="H59" s="29"/>
      <c r="I59" s="29"/>
      <c r="J59" s="28">
        <f t="shared" si="12"/>
        <v>0</v>
      </c>
      <c r="K59" s="28"/>
      <c r="L59" s="28"/>
      <c r="M59" s="25">
        <f t="shared" si="8"/>
        <v>28.7</v>
      </c>
      <c r="N59" s="26"/>
      <c r="O59" s="26"/>
      <c r="P59" s="25" t="str">
        <f t="shared" si="9"/>
        <v/>
      </c>
      <c r="Q59" s="26"/>
      <c r="R59" s="26"/>
      <c r="S59" s="25">
        <f t="shared" si="10"/>
        <v>86</v>
      </c>
      <c r="T59" s="26"/>
      <c r="U59" s="26"/>
      <c r="V59" s="25" t="str">
        <f t="shared" si="11"/>
        <v/>
      </c>
      <c r="W59" s="26"/>
      <c r="X59" s="26"/>
      <c r="Y59" s="25" t="str">
        <f t="shared" si="13"/>
        <v/>
      </c>
      <c r="Z59" s="26"/>
      <c r="AA59" s="26"/>
      <c r="AB59" s="27"/>
    </row>
    <row r="60" spans="1:29" s="8" customFormat="1" ht="18.75" customHeight="1" x14ac:dyDescent="0.2">
      <c r="A60" s="34">
        <v>9</v>
      </c>
      <c r="B60" s="35"/>
      <c r="C60" s="35"/>
      <c r="D60" s="29"/>
      <c r="E60" s="29"/>
      <c r="F60" s="29"/>
      <c r="G60" s="29"/>
      <c r="H60" s="29"/>
      <c r="I60" s="29"/>
      <c r="J60" s="28">
        <f t="shared" si="12"/>
        <v>0</v>
      </c>
      <c r="K60" s="28"/>
      <c r="L60" s="28"/>
      <c r="M60" s="25">
        <f t="shared" si="8"/>
        <v>33.4</v>
      </c>
      <c r="N60" s="26"/>
      <c r="O60" s="26"/>
      <c r="P60" s="25" t="str">
        <f t="shared" si="9"/>
        <v/>
      </c>
      <c r="Q60" s="26"/>
      <c r="R60" s="26"/>
      <c r="S60" s="25">
        <f t="shared" si="10"/>
        <v>100.3</v>
      </c>
      <c r="T60" s="26"/>
      <c r="U60" s="26"/>
      <c r="V60" s="25" t="str">
        <f t="shared" si="11"/>
        <v/>
      </c>
      <c r="W60" s="26"/>
      <c r="X60" s="26"/>
      <c r="Y60" s="25" t="str">
        <f t="shared" si="13"/>
        <v/>
      </c>
      <c r="Z60" s="26"/>
      <c r="AA60" s="26"/>
      <c r="AB60" s="27"/>
    </row>
    <row r="61" spans="1:29" s="8" customFormat="1" ht="18.75" customHeight="1" x14ac:dyDescent="0.2">
      <c r="A61" s="34">
        <v>10</v>
      </c>
      <c r="B61" s="35"/>
      <c r="C61" s="35"/>
      <c r="D61" s="29"/>
      <c r="E61" s="29"/>
      <c r="F61" s="29"/>
      <c r="G61" s="29"/>
      <c r="H61" s="29"/>
      <c r="I61" s="29"/>
      <c r="J61" s="28">
        <f t="shared" si="12"/>
        <v>0</v>
      </c>
      <c r="K61" s="28"/>
      <c r="L61" s="28"/>
      <c r="M61" s="25">
        <f t="shared" si="8"/>
        <v>38.200000000000003</v>
      </c>
      <c r="N61" s="26"/>
      <c r="O61" s="26"/>
      <c r="P61" s="25" t="str">
        <f t="shared" si="9"/>
        <v/>
      </c>
      <c r="Q61" s="26"/>
      <c r="R61" s="26"/>
      <c r="S61" s="25">
        <f t="shared" si="10"/>
        <v>114.5</v>
      </c>
      <c r="T61" s="26"/>
      <c r="U61" s="26"/>
      <c r="V61" s="25" t="str">
        <f t="shared" si="11"/>
        <v/>
      </c>
      <c r="W61" s="26"/>
      <c r="X61" s="26"/>
      <c r="Y61" s="25" t="str">
        <f t="shared" si="13"/>
        <v/>
      </c>
      <c r="Z61" s="26"/>
      <c r="AA61" s="26"/>
      <c r="AB61" s="27"/>
    </row>
    <row r="62" spans="1:29" s="8" customFormat="1" ht="18.75" customHeight="1" x14ac:dyDescent="0.2">
      <c r="A62" s="34">
        <v>11</v>
      </c>
      <c r="B62" s="35"/>
      <c r="C62" s="35"/>
      <c r="D62" s="29"/>
      <c r="E62" s="29"/>
      <c r="F62" s="29"/>
      <c r="G62" s="29"/>
      <c r="H62" s="29"/>
      <c r="I62" s="29"/>
      <c r="J62" s="28">
        <f t="shared" si="12"/>
        <v>0</v>
      </c>
      <c r="K62" s="28"/>
      <c r="L62" s="28"/>
      <c r="M62" s="25">
        <f t="shared" si="8"/>
        <v>42.9</v>
      </c>
      <c r="N62" s="26"/>
      <c r="O62" s="26"/>
      <c r="P62" s="25" t="str">
        <f t="shared" si="9"/>
        <v/>
      </c>
      <c r="Q62" s="26"/>
      <c r="R62" s="26"/>
      <c r="S62" s="25">
        <f t="shared" si="10"/>
        <v>128.80000000000001</v>
      </c>
      <c r="T62" s="26"/>
      <c r="U62" s="26"/>
      <c r="V62" s="25" t="str">
        <f t="shared" si="11"/>
        <v/>
      </c>
      <c r="W62" s="26"/>
      <c r="X62" s="26"/>
      <c r="Y62" s="25" t="str">
        <f t="shared" si="13"/>
        <v/>
      </c>
      <c r="Z62" s="26"/>
      <c r="AA62" s="26"/>
      <c r="AB62" s="27"/>
    </row>
    <row r="63" spans="1:29" s="8" customFormat="1" ht="18.75" customHeight="1" x14ac:dyDescent="0.2">
      <c r="A63" s="56">
        <v>12</v>
      </c>
      <c r="B63" s="57"/>
      <c r="C63" s="57"/>
      <c r="D63" s="60"/>
      <c r="E63" s="60"/>
      <c r="F63" s="60"/>
      <c r="G63" s="60"/>
      <c r="H63" s="60"/>
      <c r="I63" s="60"/>
      <c r="J63" s="61">
        <f t="shared" si="12"/>
        <v>0</v>
      </c>
      <c r="K63" s="61"/>
      <c r="L63" s="61"/>
      <c r="M63" s="32">
        <f t="shared" si="8"/>
        <v>47.7</v>
      </c>
      <c r="N63" s="33"/>
      <c r="O63" s="33"/>
      <c r="P63" s="32" t="str">
        <f t="shared" si="9"/>
        <v/>
      </c>
      <c r="Q63" s="33"/>
      <c r="R63" s="33"/>
      <c r="S63" s="32">
        <f t="shared" si="10"/>
        <v>143</v>
      </c>
      <c r="T63" s="33"/>
      <c r="U63" s="33"/>
      <c r="V63" s="32" t="str">
        <f t="shared" si="11"/>
        <v/>
      </c>
      <c r="W63" s="33"/>
      <c r="X63" s="33"/>
      <c r="Y63" s="32" t="str">
        <f t="shared" si="13"/>
        <v/>
      </c>
      <c r="Z63" s="33"/>
      <c r="AA63" s="33"/>
      <c r="AB63" s="48"/>
    </row>
    <row r="64" spans="1:29" s="3" customFormat="1" ht="18.75" customHeight="1" x14ac:dyDescent="0.2">
      <c r="A64" s="53" t="s">
        <v>43</v>
      </c>
      <c r="B64" s="54"/>
      <c r="C64" s="54"/>
      <c r="D64" s="43" t="str">
        <f>IF(SUM(D51:F63)=0,"",SUM(D51:F63))</f>
        <v/>
      </c>
      <c r="E64" s="44"/>
      <c r="F64" s="44"/>
      <c r="G64" s="43" t="str">
        <f>IF(SUM(G51:I63)=0,"",SUM(G51:I63))</f>
        <v/>
      </c>
      <c r="H64" s="44"/>
      <c r="I64" s="44"/>
      <c r="J64" s="43" t="str">
        <f>IF(SUM(J51:L63)=0,"",SUM(J51:L63))</f>
        <v/>
      </c>
      <c r="K64" s="44"/>
      <c r="L64" s="44"/>
      <c r="M64" s="44"/>
      <c r="N64" s="44"/>
      <c r="O64" s="44"/>
      <c r="P64" s="45">
        <f>IF(SUM(P51:R63)=0,0,SUM(P51:R63))</f>
        <v>0</v>
      </c>
      <c r="Q64" s="46"/>
      <c r="R64" s="46"/>
      <c r="S64" s="44"/>
      <c r="T64" s="44"/>
      <c r="U64" s="44"/>
      <c r="V64" s="45">
        <f>IF(SUM(V51:X63)=0,0,SUM(V51:X63))</f>
        <v>0</v>
      </c>
      <c r="W64" s="46"/>
      <c r="X64" s="46"/>
      <c r="Y64" s="45">
        <f>P64+V64</f>
        <v>0</v>
      </c>
      <c r="Z64" s="46"/>
      <c r="AA64" s="46"/>
      <c r="AB64" s="47"/>
    </row>
    <row r="65" spans="1:29" s="11" customFormat="1" ht="7.5" customHeight="1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</row>
    <row r="66" spans="1:29" s="23" customFormat="1" ht="24" customHeight="1" x14ac:dyDescent="0.2">
      <c r="A66" s="116" t="str">
        <f xml:space="preserve"> "TOTAL Leistungsbeiträge Kanton / Gemeinden 1. Quartal "&amp;Y1&amp;""</f>
        <v>TOTAL Leistungsbeiträge Kanton / Gemeinden 1. Quartal 2025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8"/>
      <c r="P66" s="105">
        <f>P29+P46+P64</f>
        <v>0</v>
      </c>
      <c r="Q66" s="106"/>
      <c r="R66" s="107"/>
      <c r="S66" s="108"/>
      <c r="T66" s="109"/>
      <c r="U66" s="110"/>
      <c r="V66" s="111">
        <f>V29+V46+V64</f>
        <v>0</v>
      </c>
      <c r="W66" s="112"/>
      <c r="X66" s="112"/>
      <c r="Y66" s="111">
        <f>IFERROR(Y29+Y46+Y64,"")</f>
        <v>0</v>
      </c>
      <c r="Z66" s="113"/>
      <c r="AA66" s="113"/>
      <c r="AB66" s="114"/>
      <c r="AC66" s="22"/>
    </row>
  </sheetData>
  <sheetProtection algorithmName="SHA-512" hashValue="a+xUvnM3DGWs14crA1Sqb2CgKG1LBC12mJG6jLfQHUyMM0z9mwGXQsnrud7JSbF0tp6wGA0L3sSt1qMmW/Wdzw==" saltValue="t5pc+008wHwYLTG7Gd2yXA==" spinCount="100000" sheet="1" objects="1" scenarios="1" selectLockedCells="1"/>
  <mergeCells count="471">
    <mergeCell ref="P66:R66"/>
    <mergeCell ref="S66:U66"/>
    <mergeCell ref="V66:X66"/>
    <mergeCell ref="Y66:AB66"/>
    <mergeCell ref="A7:AB7"/>
    <mergeCell ref="A66:O66"/>
    <mergeCell ref="J11:L11"/>
    <mergeCell ref="M11:X11"/>
    <mergeCell ref="A11:I11"/>
    <mergeCell ref="V22:X22"/>
    <mergeCell ref="V23:X23"/>
    <mergeCell ref="M21:O21"/>
    <mergeCell ref="M28:O28"/>
    <mergeCell ref="P28:R28"/>
    <mergeCell ref="M19:O19"/>
    <mergeCell ref="P16:R16"/>
    <mergeCell ref="M26:O26"/>
    <mergeCell ref="M27:O27"/>
    <mergeCell ref="M25:O25"/>
    <mergeCell ref="S22:U22"/>
    <mergeCell ref="P18:R18"/>
    <mergeCell ref="P23:R23"/>
    <mergeCell ref="S25:U25"/>
    <mergeCell ref="S26:U26"/>
    <mergeCell ref="S27:U27"/>
    <mergeCell ref="P26:R26"/>
    <mergeCell ref="P27:R27"/>
    <mergeCell ref="P25:R25"/>
    <mergeCell ref="P20:R20"/>
    <mergeCell ref="A12:L12"/>
    <mergeCell ref="M12:AB12"/>
    <mergeCell ref="M20:O20"/>
    <mergeCell ref="M22:O22"/>
    <mergeCell ref="V26:X26"/>
    <mergeCell ref="J14:L14"/>
    <mergeCell ref="A18:C18"/>
    <mergeCell ref="D14:F14"/>
    <mergeCell ref="M16:O16"/>
    <mergeCell ref="M17:O17"/>
    <mergeCell ref="M18:O18"/>
    <mergeCell ref="G16:I16"/>
    <mergeCell ref="G17:I17"/>
    <mergeCell ref="G18:I18"/>
    <mergeCell ref="M15:O15"/>
    <mergeCell ref="J16:L16"/>
    <mergeCell ref="D15:F15"/>
    <mergeCell ref="D18:F18"/>
    <mergeCell ref="P17:R17"/>
    <mergeCell ref="S37:U37"/>
    <mergeCell ref="P33:R33"/>
    <mergeCell ref="A38:C38"/>
    <mergeCell ref="A34:C34"/>
    <mergeCell ref="M34:O34"/>
    <mergeCell ref="D34:F34"/>
    <mergeCell ref="D29:F29"/>
    <mergeCell ref="J34:L34"/>
    <mergeCell ref="J29:L29"/>
    <mergeCell ref="D32:F32"/>
    <mergeCell ref="G32:I32"/>
    <mergeCell ref="G29:I29"/>
    <mergeCell ref="A29:C29"/>
    <mergeCell ref="M29:O29"/>
    <mergeCell ref="M36:O36"/>
    <mergeCell ref="M33:O33"/>
    <mergeCell ref="J38:L38"/>
    <mergeCell ref="S34:U34"/>
    <mergeCell ref="M38:O38"/>
    <mergeCell ref="P38:R38"/>
    <mergeCell ref="J35:L35"/>
    <mergeCell ref="J36:L36"/>
    <mergeCell ref="G38:I38"/>
    <mergeCell ref="D38:F38"/>
    <mergeCell ref="P24:R24"/>
    <mergeCell ref="P22:R22"/>
    <mergeCell ref="D40:F40"/>
    <mergeCell ref="S28:U28"/>
    <mergeCell ref="P21:R21"/>
    <mergeCell ref="P32:R32"/>
    <mergeCell ref="M35:O35"/>
    <mergeCell ref="S35:U35"/>
    <mergeCell ref="J37:L37"/>
    <mergeCell ref="M37:O37"/>
    <mergeCell ref="P37:R37"/>
    <mergeCell ref="P29:R29"/>
    <mergeCell ref="P35:R35"/>
    <mergeCell ref="J27:L27"/>
    <mergeCell ref="J28:L28"/>
    <mergeCell ref="G27:I27"/>
    <mergeCell ref="M39:O39"/>
    <mergeCell ref="P39:R39"/>
    <mergeCell ref="S31:X31"/>
    <mergeCell ref="V34:X34"/>
    <mergeCell ref="V35:X35"/>
    <mergeCell ref="S36:U36"/>
    <mergeCell ref="V36:X36"/>
    <mergeCell ref="P36:R36"/>
    <mergeCell ref="V24:X24"/>
    <mergeCell ref="S23:U23"/>
    <mergeCell ref="S24:U24"/>
    <mergeCell ref="V16:X16"/>
    <mergeCell ref="V17:X17"/>
    <mergeCell ref="S18:U18"/>
    <mergeCell ref="S19:U19"/>
    <mergeCell ref="S20:U20"/>
    <mergeCell ref="S21:U21"/>
    <mergeCell ref="V18:X18"/>
    <mergeCell ref="V20:X20"/>
    <mergeCell ref="V21:X21"/>
    <mergeCell ref="M23:O23"/>
    <mergeCell ref="M24:O24"/>
    <mergeCell ref="D16:F16"/>
    <mergeCell ref="D17:F17"/>
    <mergeCell ref="Q6:R6"/>
    <mergeCell ref="S6:AB6"/>
    <mergeCell ref="A9:P9"/>
    <mergeCell ref="Q9:AB9"/>
    <mergeCell ref="J17:L17"/>
    <mergeCell ref="S16:U16"/>
    <mergeCell ref="S17:U17"/>
    <mergeCell ref="A17:C17"/>
    <mergeCell ref="A15:C15"/>
    <mergeCell ref="A16:C16"/>
    <mergeCell ref="G15:I15"/>
    <mergeCell ref="G14:I14"/>
    <mergeCell ref="P14:R14"/>
    <mergeCell ref="A19:C19"/>
    <mergeCell ref="A20:C20"/>
    <mergeCell ref="A21:C21"/>
    <mergeCell ref="A22:C22"/>
    <mergeCell ref="A23:C23"/>
    <mergeCell ref="Y16:AB16"/>
    <mergeCell ref="P19:R19"/>
    <mergeCell ref="P15:R15"/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  <mergeCell ref="J24:L24"/>
    <mergeCell ref="A5:F5"/>
    <mergeCell ref="G5:P5"/>
    <mergeCell ref="Q5:R5"/>
    <mergeCell ref="S5:AB5"/>
    <mergeCell ref="A6:F6"/>
    <mergeCell ref="G6:P6"/>
    <mergeCell ref="S13:X13"/>
    <mergeCell ref="V14:X14"/>
    <mergeCell ref="V15:X15"/>
    <mergeCell ref="M13:R13"/>
    <mergeCell ref="A8:AB8"/>
    <mergeCell ref="A10:P10"/>
    <mergeCell ref="A13:C14"/>
    <mergeCell ref="Y13:AB14"/>
    <mergeCell ref="S14:U14"/>
    <mergeCell ref="Y11:AB11"/>
    <mergeCell ref="Q10:U10"/>
    <mergeCell ref="V10:AB10"/>
    <mergeCell ref="M14:O14"/>
    <mergeCell ref="Y15:AB15"/>
    <mergeCell ref="D13:L13"/>
    <mergeCell ref="J15:L15"/>
    <mergeCell ref="S15:U15"/>
    <mergeCell ref="G21:I21"/>
    <mergeCell ref="G22:I22"/>
    <mergeCell ref="D19:F19"/>
    <mergeCell ref="D20:F20"/>
    <mergeCell ref="J20:L20"/>
    <mergeCell ref="J21:L21"/>
    <mergeCell ref="D22:F22"/>
    <mergeCell ref="G23:I23"/>
    <mergeCell ref="G19:I19"/>
    <mergeCell ref="G20:I20"/>
    <mergeCell ref="J23:L23"/>
    <mergeCell ref="D21:F21"/>
    <mergeCell ref="D23:F23"/>
    <mergeCell ref="A39:C39"/>
    <mergeCell ref="D39:F39"/>
    <mergeCell ref="G28:I28"/>
    <mergeCell ref="D27:F27"/>
    <mergeCell ref="D28:F28"/>
    <mergeCell ref="A36:C36"/>
    <mergeCell ref="D36:F36"/>
    <mergeCell ref="A35:C35"/>
    <mergeCell ref="D35:F35"/>
    <mergeCell ref="G35:I35"/>
    <mergeCell ref="G36:I36"/>
    <mergeCell ref="A24:C24"/>
    <mergeCell ref="D26:F26"/>
    <mergeCell ref="A26:C26"/>
    <mergeCell ref="D24:F24"/>
    <mergeCell ref="A25:C25"/>
    <mergeCell ref="A37:C37"/>
    <mergeCell ref="D37:F37"/>
    <mergeCell ref="G37:I37"/>
    <mergeCell ref="G33:I33"/>
    <mergeCell ref="A27:C27"/>
    <mergeCell ref="A28:C28"/>
    <mergeCell ref="G26:I26"/>
    <mergeCell ref="G25:I25"/>
    <mergeCell ref="G24:I24"/>
    <mergeCell ref="D25:F25"/>
    <mergeCell ref="S41:U41"/>
    <mergeCell ref="S40:U40"/>
    <mergeCell ref="S39:U39"/>
    <mergeCell ref="D45:F45"/>
    <mergeCell ref="G45:I45"/>
    <mergeCell ref="G44:I44"/>
    <mergeCell ref="G41:I41"/>
    <mergeCell ref="G42:I42"/>
    <mergeCell ref="J42:L42"/>
    <mergeCell ref="P41:R41"/>
    <mergeCell ref="J39:L39"/>
    <mergeCell ref="M40:O40"/>
    <mergeCell ref="G40:I40"/>
    <mergeCell ref="J40:L40"/>
    <mergeCell ref="J59:L59"/>
    <mergeCell ref="M59:O59"/>
    <mergeCell ref="P43:R43"/>
    <mergeCell ref="M42:O42"/>
    <mergeCell ref="S42:U42"/>
    <mergeCell ref="J43:L43"/>
    <mergeCell ref="M53:O53"/>
    <mergeCell ref="P56:R56"/>
    <mergeCell ref="M45:O45"/>
    <mergeCell ref="M46:O46"/>
    <mergeCell ref="P46:R46"/>
    <mergeCell ref="S46:U46"/>
    <mergeCell ref="M58:O58"/>
    <mergeCell ref="J58:L58"/>
    <mergeCell ref="M57:O57"/>
    <mergeCell ref="M56:O56"/>
    <mergeCell ref="M43:O43"/>
    <mergeCell ref="M55:O55"/>
    <mergeCell ref="J57:L57"/>
    <mergeCell ref="J56:L56"/>
    <mergeCell ref="P42:R42"/>
    <mergeCell ref="J45:L45"/>
    <mergeCell ref="J44:L44"/>
    <mergeCell ref="J52:L52"/>
    <mergeCell ref="A59:C59"/>
    <mergeCell ref="D59:F59"/>
    <mergeCell ref="G59:I59"/>
    <mergeCell ref="D58:F58"/>
    <mergeCell ref="G58:I58"/>
    <mergeCell ref="G54:I54"/>
    <mergeCell ref="A58:C58"/>
    <mergeCell ref="A53:C53"/>
    <mergeCell ref="A56:C56"/>
    <mergeCell ref="D53:F53"/>
    <mergeCell ref="G53:I53"/>
    <mergeCell ref="G56:I56"/>
    <mergeCell ref="A57:C57"/>
    <mergeCell ref="D56:F56"/>
    <mergeCell ref="G57:I57"/>
    <mergeCell ref="D57:F57"/>
    <mergeCell ref="A54:C54"/>
    <mergeCell ref="A55:C55"/>
    <mergeCell ref="D55:F55"/>
    <mergeCell ref="G55:I55"/>
    <mergeCell ref="D54:F54"/>
    <mergeCell ref="Y64:AB64"/>
    <mergeCell ref="Y63:AB63"/>
    <mergeCell ref="A65:AB65"/>
    <mergeCell ref="P63:R63"/>
    <mergeCell ref="V63:X63"/>
    <mergeCell ref="V64:X64"/>
    <mergeCell ref="A63:C63"/>
    <mergeCell ref="A64:C64"/>
    <mergeCell ref="D64:F64"/>
    <mergeCell ref="G64:I64"/>
    <mergeCell ref="J64:L64"/>
    <mergeCell ref="M64:O64"/>
    <mergeCell ref="P64:R64"/>
    <mergeCell ref="S64:U64"/>
    <mergeCell ref="D63:F63"/>
    <mergeCell ref="G63:I63"/>
    <mergeCell ref="J63:L63"/>
    <mergeCell ref="M63:O63"/>
    <mergeCell ref="S63:U63"/>
    <mergeCell ref="M60:O60"/>
    <mergeCell ref="P60:R60"/>
    <mergeCell ref="A62:C62"/>
    <mergeCell ref="D60:F60"/>
    <mergeCell ref="G60:I60"/>
    <mergeCell ref="D61:F61"/>
    <mergeCell ref="G61:I61"/>
    <mergeCell ref="M62:O62"/>
    <mergeCell ref="J62:L62"/>
    <mergeCell ref="D62:F62"/>
    <mergeCell ref="G62:I62"/>
    <mergeCell ref="A61:C61"/>
    <mergeCell ref="A60:C60"/>
    <mergeCell ref="J60:L60"/>
    <mergeCell ref="J61:L61"/>
    <mergeCell ref="M61:O61"/>
    <mergeCell ref="V33:X33"/>
    <mergeCell ref="S33:U33"/>
    <mergeCell ref="S32:U32"/>
    <mergeCell ref="P34:R34"/>
    <mergeCell ref="Y31:AB32"/>
    <mergeCell ref="A30:AB30"/>
    <mergeCell ref="A31:C32"/>
    <mergeCell ref="D31:L31"/>
    <mergeCell ref="M32:O32"/>
    <mergeCell ref="M31:R31"/>
    <mergeCell ref="Y33:AB33"/>
    <mergeCell ref="Y34:AB34"/>
    <mergeCell ref="J33:L33"/>
    <mergeCell ref="G34:I34"/>
    <mergeCell ref="A33:C33"/>
    <mergeCell ref="D33:F33"/>
    <mergeCell ref="Y17:AB17"/>
    <mergeCell ref="Y18:AB18"/>
    <mergeCell ref="Y20:AB20"/>
    <mergeCell ref="Y19:AB19"/>
    <mergeCell ref="V19:X19"/>
    <mergeCell ref="V27:X27"/>
    <mergeCell ref="V28:X28"/>
    <mergeCell ref="V25:X25"/>
    <mergeCell ref="J32:L32"/>
    <mergeCell ref="Y28:AB28"/>
    <mergeCell ref="V29:X29"/>
    <mergeCell ref="S29:U29"/>
    <mergeCell ref="Y21:AB21"/>
    <mergeCell ref="Y23:AB23"/>
    <mergeCell ref="Y24:AB24"/>
    <mergeCell ref="Y25:AB25"/>
    <mergeCell ref="Y26:AB26"/>
    <mergeCell ref="Y27:AB27"/>
    <mergeCell ref="Y22:AB22"/>
    <mergeCell ref="J26:L26"/>
    <mergeCell ref="J18:L18"/>
    <mergeCell ref="J19:L19"/>
    <mergeCell ref="J22:L22"/>
    <mergeCell ref="J25:L25"/>
    <mergeCell ref="Y53:AB53"/>
    <mergeCell ref="V51:X51"/>
    <mergeCell ref="Y51:AB51"/>
    <mergeCell ref="Y57:AB57"/>
    <mergeCell ref="Y55:AB55"/>
    <mergeCell ref="Y52:AB52"/>
    <mergeCell ref="Y56:AB56"/>
    <mergeCell ref="Y50:AB50"/>
    <mergeCell ref="V54:X54"/>
    <mergeCell ref="Y54:AB54"/>
    <mergeCell ref="V50:X50"/>
    <mergeCell ref="A51:C51"/>
    <mergeCell ref="D51:F51"/>
    <mergeCell ref="A52:C52"/>
    <mergeCell ref="A45:C45"/>
    <mergeCell ref="D44:F44"/>
    <mergeCell ref="Y36:AB36"/>
    <mergeCell ref="Y46:AB46"/>
    <mergeCell ref="V43:X43"/>
    <mergeCell ref="V40:X40"/>
    <mergeCell ref="Y38:AB38"/>
    <mergeCell ref="V38:X38"/>
    <mergeCell ref="Y37:AB37"/>
    <mergeCell ref="V37:X37"/>
    <mergeCell ref="Y39:AB39"/>
    <mergeCell ref="G43:I43"/>
    <mergeCell ref="A43:C43"/>
    <mergeCell ref="D43:F43"/>
    <mergeCell ref="A41:C41"/>
    <mergeCell ref="D41:F41"/>
    <mergeCell ref="A40:C40"/>
    <mergeCell ref="G39:I39"/>
    <mergeCell ref="S50:U50"/>
    <mergeCell ref="M41:O41"/>
    <mergeCell ref="V46:X46"/>
    <mergeCell ref="Y29:AB29"/>
    <mergeCell ref="V32:X32"/>
    <mergeCell ref="Y35:AB35"/>
    <mergeCell ref="S51:U51"/>
    <mergeCell ref="S43:U43"/>
    <mergeCell ref="V39:X39"/>
    <mergeCell ref="S38:U38"/>
    <mergeCell ref="Y40:AB40"/>
    <mergeCell ref="Y41:AB41"/>
    <mergeCell ref="Y42:AB42"/>
    <mergeCell ref="Y43:AB43"/>
    <mergeCell ref="V41:X41"/>
    <mergeCell ref="S49:U49"/>
    <mergeCell ref="Y44:AB44"/>
    <mergeCell ref="S44:U44"/>
    <mergeCell ref="Y45:AB45"/>
    <mergeCell ref="Y48:AB49"/>
    <mergeCell ref="A47:AB47"/>
    <mergeCell ref="A44:C44"/>
    <mergeCell ref="P44:R44"/>
    <mergeCell ref="J49:L49"/>
    <mergeCell ref="M49:O49"/>
    <mergeCell ref="A46:C46"/>
    <mergeCell ref="A50:C50"/>
    <mergeCell ref="V42:X42"/>
    <mergeCell ref="V45:X45"/>
    <mergeCell ref="V44:X44"/>
    <mergeCell ref="A42:C42"/>
    <mergeCell ref="D42:F42"/>
    <mergeCell ref="J51:L51"/>
    <mergeCell ref="S48:X48"/>
    <mergeCell ref="V49:X49"/>
    <mergeCell ref="G50:I50"/>
    <mergeCell ref="G49:I49"/>
    <mergeCell ref="D49:F49"/>
    <mergeCell ref="A48:C49"/>
    <mergeCell ref="D48:L48"/>
    <mergeCell ref="M51:O51"/>
    <mergeCell ref="P45:R45"/>
    <mergeCell ref="S45:U45"/>
    <mergeCell ref="J46:L46"/>
    <mergeCell ref="M48:R48"/>
    <mergeCell ref="M44:O44"/>
    <mergeCell ref="P50:R50"/>
    <mergeCell ref="M50:O50"/>
    <mergeCell ref="P49:R49"/>
    <mergeCell ref="D46:F46"/>
    <mergeCell ref="G46:I46"/>
    <mergeCell ref="J53:L53"/>
    <mergeCell ref="D52:F52"/>
    <mergeCell ref="G52:I52"/>
    <mergeCell ref="J55:L55"/>
    <mergeCell ref="J54:L54"/>
    <mergeCell ref="M54:O54"/>
    <mergeCell ref="G51:I51"/>
    <mergeCell ref="P40:R40"/>
    <mergeCell ref="P51:R51"/>
    <mergeCell ref="M52:O52"/>
    <mergeCell ref="D50:F50"/>
    <mergeCell ref="J50:L50"/>
    <mergeCell ref="J41:L41"/>
    <mergeCell ref="S57:U57"/>
    <mergeCell ref="S56:U56"/>
    <mergeCell ref="S52:U52"/>
    <mergeCell ref="P55:R55"/>
    <mergeCell ref="S55:U55"/>
    <mergeCell ref="V56:X56"/>
    <mergeCell ref="V55:X55"/>
    <mergeCell ref="P54:R54"/>
    <mergeCell ref="V57:X57"/>
    <mergeCell ref="V53:X53"/>
    <mergeCell ref="S53:U53"/>
    <mergeCell ref="S54:U54"/>
    <mergeCell ref="P57:R57"/>
    <mergeCell ref="P53:R53"/>
    <mergeCell ref="P52:R52"/>
    <mergeCell ref="V52:X52"/>
    <mergeCell ref="V58:X58"/>
    <mergeCell ref="Y58:AB58"/>
    <mergeCell ref="V62:X62"/>
    <mergeCell ref="Y62:AB62"/>
    <mergeCell ref="Y61:AB61"/>
    <mergeCell ref="P58:R58"/>
    <mergeCell ref="S58:U58"/>
    <mergeCell ref="V60:X60"/>
    <mergeCell ref="Y60:AB60"/>
    <mergeCell ref="Y59:AB59"/>
    <mergeCell ref="V59:X59"/>
    <mergeCell ref="P61:R61"/>
    <mergeCell ref="P62:R62"/>
    <mergeCell ref="S62:U62"/>
    <mergeCell ref="P59:R59"/>
    <mergeCell ref="S59:U59"/>
    <mergeCell ref="S61:U61"/>
    <mergeCell ref="V61:X61"/>
    <mergeCell ref="S60:U60"/>
  </mergeCells>
  <phoneticPr fontId="0" type="noConversion"/>
  <conditionalFormatting sqref="M11:X11">
    <cfRule type="containsText" dxfId="17" priority="2" operator="containsText" text="Bettenzahl">
      <formula>NOT(ISERROR(SEARCH("Bettenzahl",M11)))</formula>
    </cfRule>
  </conditionalFormatting>
  <conditionalFormatting sqref="M12:AB12">
    <cfRule type="containsErrors" dxfId="16" priority="1">
      <formula>ISERROR(M12)</formula>
    </cfRule>
  </conditionalFormatting>
  <dataValidations disablePrompts="1" count="2">
    <dataValidation type="custom" allowBlank="1" showInputMessage="1" showErrorMessage="1" errorTitle="Zahl zu gross" error="Die Anzahl Pflegetage ausserkantonaler Bewohner kann nicht höher sein als das Total aller Pflegetage." sqref="N35:O45 K34:L45 T35:U45 K51:L63">
      <formula1>IF(K34&gt;F34,FALSE,TRUE)</formula1>
    </dataValidation>
    <dataValidation type="custom" allowBlank="1" showInputMessage="1" showErrorMessage="1" errorTitle="Zahl zu gross" error="Die Anzahl Pflegetage ausserkantonaler Bewohner kann nicht höher sein als das Total aller Pflegetage." sqref="O53:O63 O18:O28">
      <formula1>IF(O18&gt;K18,FALSE,TRUE)</formula1>
    </dataValidation>
  </dataValidations>
  <hyperlinks>
    <hyperlink ref="Q9" r:id="rId1"/>
  </hyperlinks>
  <printOptions horizontalCentered="1"/>
  <pageMargins left="0.51181102362204722" right="0.51181102362204722" top="0.31496062992125984" bottom="0.21" header="0.15748031496062992" footer="0.15748031496062992"/>
  <pageSetup paperSize="9" scale="64" orientation="portrait" r:id="rId2"/>
  <headerFooter scaleWithDoc="0"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C66"/>
  <sheetViews>
    <sheetView zoomScaleNormal="100" workbookViewId="0">
      <selection activeCell="D16" sqref="D16:F16"/>
    </sheetView>
  </sheetViews>
  <sheetFormatPr baseColWidth="10" defaultRowHeight="12.75" x14ac:dyDescent="0.2"/>
  <cols>
    <col min="1" max="28" width="4.7109375" customWidth="1"/>
  </cols>
  <sheetData>
    <row r="1" spans="1:28" ht="18.75" customHeight="1" x14ac:dyDescent="0.2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9">
        <f>'1. Quartal'!Y1:AB2</f>
        <v>2025</v>
      </c>
      <c r="Z1" s="129"/>
      <c r="AA1" s="129"/>
      <c r="AB1" s="130"/>
    </row>
    <row r="2" spans="1:28" ht="18.75" customHeight="1" x14ac:dyDescent="0.2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31"/>
      <c r="Z2" s="131"/>
      <c r="AA2" s="131"/>
      <c r="AB2" s="132"/>
    </row>
    <row r="3" spans="1:28" s="1" customFormat="1" ht="18.75" customHeight="1" x14ac:dyDescent="0.2">
      <c r="A3" s="133" t="s">
        <v>1</v>
      </c>
      <c r="B3" s="134"/>
      <c r="C3" s="134"/>
      <c r="D3" s="134"/>
      <c r="E3" s="134"/>
      <c r="F3" s="134"/>
      <c r="G3" s="135">
        <f>'1. Quartal'!G3:AB3</f>
        <v>0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</row>
    <row r="4" spans="1:28" s="1" customFormat="1" ht="18.75" customHeight="1" x14ac:dyDescent="0.2">
      <c r="A4" s="133" t="s">
        <v>14</v>
      </c>
      <c r="B4" s="134"/>
      <c r="C4" s="134"/>
      <c r="D4" s="134"/>
      <c r="E4" s="134"/>
      <c r="F4" s="134"/>
      <c r="G4" s="135">
        <f>'1. Quartal'!G4:P4</f>
        <v>0</v>
      </c>
      <c r="H4" s="135"/>
      <c r="I4" s="135"/>
      <c r="J4" s="135"/>
      <c r="K4" s="135"/>
      <c r="L4" s="135"/>
      <c r="M4" s="135"/>
      <c r="N4" s="135"/>
      <c r="O4" s="135"/>
      <c r="P4" s="135"/>
      <c r="Q4" s="134" t="s">
        <v>2</v>
      </c>
      <c r="R4" s="134"/>
      <c r="S4" s="135">
        <f>'1. Quartal'!S4:T4</f>
        <v>0</v>
      </c>
      <c r="T4" s="135"/>
      <c r="U4" s="134" t="s">
        <v>3</v>
      </c>
      <c r="V4" s="134"/>
      <c r="W4" s="135">
        <f>'1. Quartal'!W4:AB4</f>
        <v>0</v>
      </c>
      <c r="X4" s="135"/>
      <c r="Y4" s="135"/>
      <c r="Z4" s="135"/>
      <c r="AA4" s="135"/>
      <c r="AB4" s="136"/>
    </row>
    <row r="5" spans="1:28" s="1" customFormat="1" ht="18.75" customHeight="1" x14ac:dyDescent="0.2">
      <c r="A5" s="133" t="s">
        <v>4</v>
      </c>
      <c r="B5" s="134"/>
      <c r="C5" s="134"/>
      <c r="D5" s="134"/>
      <c r="E5" s="134"/>
      <c r="F5" s="134"/>
      <c r="G5" s="146">
        <f>'1. Quartal'!G5:P5</f>
        <v>0</v>
      </c>
      <c r="H5" s="147"/>
      <c r="I5" s="147"/>
      <c r="J5" s="147"/>
      <c r="K5" s="147"/>
      <c r="L5" s="147"/>
      <c r="M5" s="147"/>
      <c r="N5" s="147"/>
      <c r="O5" s="147"/>
      <c r="P5" s="147"/>
      <c r="Q5" s="134" t="s">
        <v>5</v>
      </c>
      <c r="R5" s="134"/>
      <c r="S5" s="148">
        <f>'1. Quartal'!S5:AB5</f>
        <v>0</v>
      </c>
      <c r="T5" s="149"/>
      <c r="U5" s="149"/>
      <c r="V5" s="149"/>
      <c r="W5" s="149"/>
      <c r="X5" s="149"/>
      <c r="Y5" s="149"/>
      <c r="Z5" s="149"/>
      <c r="AA5" s="149"/>
      <c r="AB5" s="150"/>
    </row>
    <row r="6" spans="1:28" s="1" customFormat="1" ht="18.75" customHeight="1" x14ac:dyDescent="0.2">
      <c r="A6" s="151" t="s">
        <v>6</v>
      </c>
      <c r="B6" s="152"/>
      <c r="C6" s="152"/>
      <c r="D6" s="152"/>
      <c r="E6" s="152"/>
      <c r="F6" s="152"/>
      <c r="G6" s="153">
        <f>'1. Quartal'!G6:P6</f>
        <v>0</v>
      </c>
      <c r="H6" s="154"/>
      <c r="I6" s="154"/>
      <c r="J6" s="154"/>
      <c r="K6" s="154"/>
      <c r="L6" s="154"/>
      <c r="M6" s="154"/>
      <c r="N6" s="154"/>
      <c r="O6" s="154"/>
      <c r="P6" s="155"/>
      <c r="Q6" s="152" t="s">
        <v>44</v>
      </c>
      <c r="R6" s="152"/>
      <c r="S6" s="153">
        <f>'1. Quartal'!S6:AB6</f>
        <v>0</v>
      </c>
      <c r="T6" s="154"/>
      <c r="U6" s="154"/>
      <c r="V6" s="154"/>
      <c r="W6" s="154"/>
      <c r="X6" s="154"/>
      <c r="Y6" s="154"/>
      <c r="Z6" s="154"/>
      <c r="AA6" s="154"/>
      <c r="AB6" s="156"/>
    </row>
    <row r="7" spans="1:28" s="11" customFormat="1" ht="7.5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</row>
    <row r="8" spans="1:28" s="1" customFormat="1" ht="24.75" customHeight="1" x14ac:dyDescent="0.2">
      <c r="A8" s="138" t="str">
        <f>"Leistungsbeiträge 2. Quartal "&amp;Y1</f>
        <v>Leistungsbeiträge 2. Quartal 2025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40"/>
    </row>
    <row r="9" spans="1:28" s="2" customFormat="1" ht="18.75" customHeight="1" x14ac:dyDescent="0.2">
      <c r="A9" s="141" t="str">
        <f>"Bitte ausfüllen und bis 10. Juli " &amp;Y1&amp;" einschicken an:"</f>
        <v>Bitte ausfüllen und bis 10. Juli 2025 einschicken an: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81" t="s">
        <v>15</v>
      </c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4"/>
    </row>
    <row r="10" spans="1:28" s="2" customFormat="1" ht="18.75" customHeight="1" x14ac:dyDescent="0.2">
      <c r="A10" s="145" t="s">
        <v>12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81" t="s">
        <v>39</v>
      </c>
      <c r="R10" s="81"/>
      <c r="S10" s="81"/>
      <c r="T10" s="81"/>
      <c r="U10" s="81"/>
      <c r="V10" s="82" t="s">
        <v>40</v>
      </c>
      <c r="W10" s="82"/>
      <c r="X10" s="82"/>
      <c r="Y10" s="82"/>
      <c r="Z10" s="82"/>
      <c r="AA10" s="82"/>
      <c r="AB10" s="83"/>
    </row>
    <row r="11" spans="1:28" s="1" customFormat="1" ht="18.75" customHeight="1" x14ac:dyDescent="0.2">
      <c r="A11" s="166" t="s">
        <v>30</v>
      </c>
      <c r="B11" s="167"/>
      <c r="C11" s="167"/>
      <c r="D11" s="167"/>
      <c r="E11" s="167"/>
      <c r="F11" s="167"/>
      <c r="G11" s="167"/>
      <c r="H11" s="167"/>
      <c r="I11" s="168"/>
      <c r="J11" s="169" t="str">
        <f>IF('1. Quartal'!J11:L11="","",'1. Quartal'!J11:L11)</f>
        <v/>
      </c>
      <c r="K11" s="170"/>
      <c r="L11" s="171"/>
      <c r="M11" s="119" t="str">
        <f>IF(J11="","Bitte Bettenzahl gemäss Pflegeheimliste eintragen !      ","Maximal beitragsberechtigte Pflegetage:")</f>
        <v xml:space="preserve">Bitte Bettenzahl gemäss Pflegeheimliste eintragen !      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  <c r="Y11" s="79" t="str">
        <f>IF(J11="","",J11*91)</f>
        <v/>
      </c>
      <c r="Z11" s="79"/>
      <c r="AA11" s="79"/>
      <c r="AB11" s="80"/>
    </row>
    <row r="12" spans="1:28" s="3" customFormat="1" ht="18.75" customHeight="1" x14ac:dyDescent="0.2">
      <c r="A12" s="99" t="s">
        <v>7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1"/>
      <c r="M12" s="102" t="str">
        <f>IF(J29="","",
IF(J29&lt;Y11+1,"","Achtung: Zuviele Pflegetage im Quartal abgerechnet. "))</f>
        <v/>
      </c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</row>
    <row r="13" spans="1:28" s="4" customFormat="1" ht="17.25" customHeight="1" x14ac:dyDescent="0.2">
      <c r="A13" s="157" t="s">
        <v>20</v>
      </c>
      <c r="B13" s="158"/>
      <c r="C13" s="158"/>
      <c r="D13" s="160" t="s">
        <v>35</v>
      </c>
      <c r="E13" s="161"/>
      <c r="F13" s="161"/>
      <c r="G13" s="161"/>
      <c r="H13" s="161"/>
      <c r="I13" s="161"/>
      <c r="J13" s="161"/>
      <c r="K13" s="161"/>
      <c r="L13" s="161"/>
      <c r="M13" s="162" t="s">
        <v>8</v>
      </c>
      <c r="N13" s="162"/>
      <c r="O13" s="162"/>
      <c r="P13" s="162"/>
      <c r="Q13" s="162"/>
      <c r="R13" s="162"/>
      <c r="S13" s="162" t="s">
        <v>13</v>
      </c>
      <c r="T13" s="162"/>
      <c r="U13" s="162"/>
      <c r="V13" s="162"/>
      <c r="W13" s="162"/>
      <c r="X13" s="162"/>
      <c r="Y13" s="160" t="s">
        <v>23</v>
      </c>
      <c r="Z13" s="158"/>
      <c r="AA13" s="158"/>
      <c r="AB13" s="163"/>
    </row>
    <row r="14" spans="1:28" s="5" customFormat="1" ht="34.5" customHeight="1" x14ac:dyDescent="0.2">
      <c r="A14" s="159"/>
      <c r="B14" s="158"/>
      <c r="C14" s="158"/>
      <c r="D14" s="164" t="s">
        <v>17</v>
      </c>
      <c r="E14" s="165"/>
      <c r="F14" s="165"/>
      <c r="G14" s="164" t="s">
        <v>18</v>
      </c>
      <c r="H14" s="165"/>
      <c r="I14" s="165"/>
      <c r="J14" s="164" t="s">
        <v>19</v>
      </c>
      <c r="K14" s="165"/>
      <c r="L14" s="165"/>
      <c r="M14" s="164" t="s">
        <v>21</v>
      </c>
      <c r="N14" s="165"/>
      <c r="O14" s="165"/>
      <c r="P14" s="164" t="s">
        <v>22</v>
      </c>
      <c r="Q14" s="165"/>
      <c r="R14" s="165"/>
      <c r="S14" s="164" t="s">
        <v>21</v>
      </c>
      <c r="T14" s="165"/>
      <c r="U14" s="165"/>
      <c r="V14" s="164" t="s">
        <v>22</v>
      </c>
      <c r="W14" s="165"/>
      <c r="X14" s="165"/>
      <c r="Y14" s="158"/>
      <c r="Z14" s="158"/>
      <c r="AA14" s="158"/>
      <c r="AB14" s="163"/>
    </row>
    <row r="15" spans="1:28" s="6" customFormat="1" ht="14.25" customHeight="1" x14ac:dyDescent="0.2">
      <c r="A15" s="173" t="s">
        <v>9</v>
      </c>
      <c r="B15" s="161"/>
      <c r="C15" s="161"/>
      <c r="D15" s="172" t="s">
        <v>10</v>
      </c>
      <c r="E15" s="174"/>
      <c r="F15" s="174"/>
      <c r="G15" s="172" t="s">
        <v>10</v>
      </c>
      <c r="H15" s="174"/>
      <c r="I15" s="174"/>
      <c r="J15" s="172" t="s">
        <v>10</v>
      </c>
      <c r="K15" s="174"/>
      <c r="L15" s="174"/>
      <c r="M15" s="172" t="s">
        <v>11</v>
      </c>
      <c r="N15" s="172"/>
      <c r="O15" s="172"/>
      <c r="P15" s="172" t="s">
        <v>11</v>
      </c>
      <c r="Q15" s="172"/>
      <c r="R15" s="172"/>
      <c r="S15" s="172" t="s">
        <v>11</v>
      </c>
      <c r="T15" s="172"/>
      <c r="U15" s="172"/>
      <c r="V15" s="172" t="s">
        <v>11</v>
      </c>
      <c r="W15" s="172"/>
      <c r="X15" s="172"/>
      <c r="Y15" s="172" t="s">
        <v>11</v>
      </c>
      <c r="Z15" s="172"/>
      <c r="AA15" s="172"/>
      <c r="AB15" s="163"/>
    </row>
    <row r="16" spans="1:28" s="8" customFormat="1" ht="18.75" customHeight="1" x14ac:dyDescent="0.2">
      <c r="A16" s="34">
        <v>0</v>
      </c>
      <c r="B16" s="35"/>
      <c r="C16" s="35"/>
      <c r="D16" s="29"/>
      <c r="E16" s="29"/>
      <c r="F16" s="29"/>
      <c r="G16" s="29"/>
      <c r="H16" s="29"/>
      <c r="I16" s="29"/>
      <c r="J16" s="28">
        <f t="shared" ref="J16:J28" si="0">SUM(D16,-G16)</f>
        <v>0</v>
      </c>
      <c r="K16" s="28"/>
      <c r="L16" s="28"/>
      <c r="M16" s="25">
        <f>'1. Quartal'!M16:O16</f>
        <v>0</v>
      </c>
      <c r="N16" s="26"/>
      <c r="O16" s="26"/>
      <c r="P16" s="25" t="str">
        <f t="shared" ref="P16:P28" si="1">IF(J16=0,"",J16*M16)</f>
        <v/>
      </c>
      <c r="Q16" s="26"/>
      <c r="R16" s="26"/>
      <c r="S16" s="25">
        <f>'1. Quartal'!S16:U16</f>
        <v>0</v>
      </c>
      <c r="T16" s="26"/>
      <c r="U16" s="26"/>
      <c r="V16" s="25" t="str">
        <f t="shared" ref="V16:V28" si="2">IF(J16=0,"",J16*S16)</f>
        <v/>
      </c>
      <c r="W16" s="26"/>
      <c r="X16" s="26"/>
      <c r="Y16" s="25" t="str">
        <f>IF(J16&gt;0,0,"")</f>
        <v/>
      </c>
      <c r="Z16" s="26"/>
      <c r="AA16" s="26"/>
      <c r="AB16" s="27"/>
    </row>
    <row r="17" spans="1:28" s="8" customFormat="1" ht="18.75" customHeight="1" x14ac:dyDescent="0.2">
      <c r="A17" s="34">
        <v>1</v>
      </c>
      <c r="B17" s="35"/>
      <c r="C17" s="35"/>
      <c r="D17" s="29"/>
      <c r="E17" s="29"/>
      <c r="F17" s="29"/>
      <c r="G17" s="29"/>
      <c r="H17" s="29"/>
      <c r="I17" s="29"/>
      <c r="J17" s="28">
        <f t="shared" si="0"/>
        <v>0</v>
      </c>
      <c r="K17" s="28"/>
      <c r="L17" s="28"/>
      <c r="M17" s="25">
        <f>'1. Quartal'!M17:O17</f>
        <v>0</v>
      </c>
      <c r="N17" s="26"/>
      <c r="O17" s="26"/>
      <c r="P17" s="25" t="str">
        <f t="shared" si="1"/>
        <v/>
      </c>
      <c r="Q17" s="26"/>
      <c r="R17" s="26"/>
      <c r="S17" s="25">
        <f>'1. Quartal'!S17:U17</f>
        <v>0</v>
      </c>
      <c r="T17" s="26"/>
      <c r="U17" s="26"/>
      <c r="V17" s="25" t="str">
        <f t="shared" si="2"/>
        <v/>
      </c>
      <c r="W17" s="26"/>
      <c r="X17" s="26"/>
      <c r="Y17" s="25" t="str">
        <f>IF(J17&gt;0,0,"")</f>
        <v/>
      </c>
      <c r="Z17" s="25"/>
      <c r="AA17" s="25"/>
      <c r="AB17" s="58"/>
    </row>
    <row r="18" spans="1:28" s="8" customFormat="1" ht="18.75" customHeight="1" x14ac:dyDescent="0.2">
      <c r="A18" s="34">
        <v>2</v>
      </c>
      <c r="B18" s="35"/>
      <c r="C18" s="35"/>
      <c r="D18" s="29"/>
      <c r="E18" s="29"/>
      <c r="F18" s="29"/>
      <c r="G18" s="29"/>
      <c r="H18" s="29"/>
      <c r="I18" s="29"/>
      <c r="J18" s="28">
        <f t="shared" si="0"/>
        <v>0</v>
      </c>
      <c r="K18" s="28"/>
      <c r="L18" s="28"/>
      <c r="M18" s="25">
        <f>'1. Quartal'!M18:O18</f>
        <v>0.2</v>
      </c>
      <c r="N18" s="26"/>
      <c r="O18" s="26"/>
      <c r="P18" s="25" t="str">
        <f t="shared" si="1"/>
        <v/>
      </c>
      <c r="Q18" s="26"/>
      <c r="R18" s="26"/>
      <c r="S18" s="25">
        <f>'1. Quartal'!S18:U18</f>
        <v>0.5</v>
      </c>
      <c r="T18" s="26"/>
      <c r="U18" s="26"/>
      <c r="V18" s="25" t="str">
        <f t="shared" si="2"/>
        <v/>
      </c>
      <c r="W18" s="26"/>
      <c r="X18" s="26"/>
      <c r="Y18" s="25" t="str">
        <f>IF(SUM(P18,V18)=0,"",SUM(P18,V18))</f>
        <v/>
      </c>
      <c r="Z18" s="25"/>
      <c r="AA18" s="25"/>
      <c r="AB18" s="58"/>
    </row>
    <row r="19" spans="1:28" s="8" customFormat="1" ht="18.75" customHeight="1" x14ac:dyDescent="0.2">
      <c r="A19" s="34">
        <v>3</v>
      </c>
      <c r="B19" s="35"/>
      <c r="C19" s="35"/>
      <c r="D19" s="29"/>
      <c r="E19" s="29"/>
      <c r="F19" s="29"/>
      <c r="G19" s="29"/>
      <c r="H19" s="29"/>
      <c r="I19" s="29"/>
      <c r="J19" s="28">
        <f t="shared" si="0"/>
        <v>0</v>
      </c>
      <c r="K19" s="28"/>
      <c r="L19" s="28"/>
      <c r="M19" s="25">
        <f>'1. Quartal'!M19:O19</f>
        <v>4.9000000000000004</v>
      </c>
      <c r="N19" s="26"/>
      <c r="O19" s="26"/>
      <c r="P19" s="25" t="str">
        <f t="shared" si="1"/>
        <v/>
      </c>
      <c r="Q19" s="26"/>
      <c r="R19" s="26"/>
      <c r="S19" s="25">
        <f>'1. Quartal'!S19:U19</f>
        <v>14.8</v>
      </c>
      <c r="T19" s="26"/>
      <c r="U19" s="26"/>
      <c r="V19" s="25" t="str">
        <f t="shared" si="2"/>
        <v/>
      </c>
      <c r="W19" s="26"/>
      <c r="X19" s="26"/>
      <c r="Y19" s="25" t="str">
        <f>IF(SUM(P19,V19)=0,"",SUM(P19,V19))</f>
        <v/>
      </c>
      <c r="Z19" s="26"/>
      <c r="AA19" s="26"/>
      <c r="AB19" s="27"/>
    </row>
    <row r="20" spans="1:28" s="8" customFormat="1" ht="18.75" customHeight="1" x14ac:dyDescent="0.2">
      <c r="A20" s="34">
        <v>4</v>
      </c>
      <c r="B20" s="35"/>
      <c r="C20" s="35"/>
      <c r="D20" s="29"/>
      <c r="E20" s="29"/>
      <c r="F20" s="29"/>
      <c r="G20" s="29"/>
      <c r="H20" s="29"/>
      <c r="I20" s="29"/>
      <c r="J20" s="28">
        <f t="shared" si="0"/>
        <v>0</v>
      </c>
      <c r="K20" s="28"/>
      <c r="L20" s="28"/>
      <c r="M20" s="25">
        <f>'1. Quartal'!M20:O20</f>
        <v>9.6999999999999993</v>
      </c>
      <c r="N20" s="26"/>
      <c r="O20" s="26"/>
      <c r="P20" s="25" t="str">
        <f t="shared" si="1"/>
        <v/>
      </c>
      <c r="Q20" s="26"/>
      <c r="R20" s="26"/>
      <c r="S20" s="25">
        <f>'1. Quartal'!S20:U20</f>
        <v>29</v>
      </c>
      <c r="T20" s="26"/>
      <c r="U20" s="26"/>
      <c r="V20" s="25" t="str">
        <f t="shared" si="2"/>
        <v/>
      </c>
      <c r="W20" s="26"/>
      <c r="X20" s="26"/>
      <c r="Y20" s="25" t="str">
        <f t="shared" ref="Y20:Y28" si="3">IF(SUM(P20,V20)=0,"",SUM(P20,V20))</f>
        <v/>
      </c>
      <c r="Z20" s="26"/>
      <c r="AA20" s="26"/>
      <c r="AB20" s="27"/>
    </row>
    <row r="21" spans="1:28" s="8" customFormat="1" ht="18.75" customHeight="1" x14ac:dyDescent="0.2">
      <c r="A21" s="34">
        <v>5</v>
      </c>
      <c r="B21" s="35"/>
      <c r="C21" s="35"/>
      <c r="D21" s="29"/>
      <c r="E21" s="29"/>
      <c r="F21" s="29"/>
      <c r="G21" s="29"/>
      <c r="H21" s="29"/>
      <c r="I21" s="29"/>
      <c r="J21" s="28">
        <f t="shared" si="0"/>
        <v>0</v>
      </c>
      <c r="K21" s="28"/>
      <c r="L21" s="28"/>
      <c r="M21" s="25">
        <f>'1. Quartal'!M21:O21</f>
        <v>14.4</v>
      </c>
      <c r="N21" s="26"/>
      <c r="O21" s="26"/>
      <c r="P21" s="25" t="str">
        <f t="shared" si="1"/>
        <v/>
      </c>
      <c r="Q21" s="26"/>
      <c r="R21" s="26"/>
      <c r="S21" s="25">
        <f>'1. Quartal'!S21:U21</f>
        <v>43.3</v>
      </c>
      <c r="T21" s="26"/>
      <c r="U21" s="26"/>
      <c r="V21" s="25" t="str">
        <f t="shared" si="2"/>
        <v/>
      </c>
      <c r="W21" s="26"/>
      <c r="X21" s="26"/>
      <c r="Y21" s="25" t="str">
        <f t="shared" si="3"/>
        <v/>
      </c>
      <c r="Z21" s="26"/>
      <c r="AA21" s="26"/>
      <c r="AB21" s="27"/>
    </row>
    <row r="22" spans="1:28" s="8" customFormat="1" ht="18.75" customHeight="1" x14ac:dyDescent="0.2">
      <c r="A22" s="34">
        <v>6</v>
      </c>
      <c r="B22" s="35"/>
      <c r="C22" s="35"/>
      <c r="D22" s="29"/>
      <c r="E22" s="29"/>
      <c r="F22" s="29"/>
      <c r="G22" s="29"/>
      <c r="H22" s="29"/>
      <c r="I22" s="29"/>
      <c r="J22" s="28">
        <f t="shared" si="0"/>
        <v>0</v>
      </c>
      <c r="K22" s="28"/>
      <c r="L22" s="28"/>
      <c r="M22" s="25">
        <f>'1. Quartal'!M22:O22</f>
        <v>19.2</v>
      </c>
      <c r="N22" s="26"/>
      <c r="O22" s="26"/>
      <c r="P22" s="25" t="str">
        <f t="shared" si="1"/>
        <v/>
      </c>
      <c r="Q22" s="26"/>
      <c r="R22" s="26"/>
      <c r="S22" s="25">
        <f>'1. Quartal'!S22:U22</f>
        <v>57.5</v>
      </c>
      <c r="T22" s="26"/>
      <c r="U22" s="26"/>
      <c r="V22" s="25" t="str">
        <f t="shared" si="2"/>
        <v/>
      </c>
      <c r="W22" s="26"/>
      <c r="X22" s="26"/>
      <c r="Y22" s="25" t="str">
        <f t="shared" si="3"/>
        <v/>
      </c>
      <c r="Z22" s="26"/>
      <c r="AA22" s="26"/>
      <c r="AB22" s="27"/>
    </row>
    <row r="23" spans="1:28" s="8" customFormat="1" ht="18.75" customHeight="1" x14ac:dyDescent="0.2">
      <c r="A23" s="34">
        <v>7</v>
      </c>
      <c r="B23" s="35"/>
      <c r="C23" s="35"/>
      <c r="D23" s="29"/>
      <c r="E23" s="29"/>
      <c r="F23" s="29"/>
      <c r="G23" s="29"/>
      <c r="H23" s="29"/>
      <c r="I23" s="29"/>
      <c r="J23" s="28">
        <f t="shared" si="0"/>
        <v>0</v>
      </c>
      <c r="K23" s="28"/>
      <c r="L23" s="28"/>
      <c r="M23" s="25">
        <f>'1. Quartal'!M23:O23</f>
        <v>23.9</v>
      </c>
      <c r="N23" s="26"/>
      <c r="O23" s="26"/>
      <c r="P23" s="25" t="str">
        <f t="shared" si="1"/>
        <v/>
      </c>
      <c r="Q23" s="26"/>
      <c r="R23" s="26"/>
      <c r="S23" s="25">
        <f>'1. Quartal'!S23:U23</f>
        <v>71.8</v>
      </c>
      <c r="T23" s="26"/>
      <c r="U23" s="26"/>
      <c r="V23" s="25" t="str">
        <f t="shared" si="2"/>
        <v/>
      </c>
      <c r="W23" s="26"/>
      <c r="X23" s="26"/>
      <c r="Y23" s="25" t="str">
        <f t="shared" si="3"/>
        <v/>
      </c>
      <c r="Z23" s="26"/>
      <c r="AA23" s="26"/>
      <c r="AB23" s="27"/>
    </row>
    <row r="24" spans="1:28" s="8" customFormat="1" ht="18.75" customHeight="1" x14ac:dyDescent="0.2">
      <c r="A24" s="34">
        <v>8</v>
      </c>
      <c r="B24" s="35"/>
      <c r="C24" s="35"/>
      <c r="D24" s="29"/>
      <c r="E24" s="29"/>
      <c r="F24" s="29"/>
      <c r="G24" s="29"/>
      <c r="H24" s="29"/>
      <c r="I24" s="29"/>
      <c r="J24" s="28">
        <f t="shared" si="0"/>
        <v>0</v>
      </c>
      <c r="K24" s="28"/>
      <c r="L24" s="28"/>
      <c r="M24" s="25">
        <f>'1. Quartal'!M24:O24</f>
        <v>28.7</v>
      </c>
      <c r="N24" s="26"/>
      <c r="O24" s="26"/>
      <c r="P24" s="25" t="str">
        <f t="shared" si="1"/>
        <v/>
      </c>
      <c r="Q24" s="26"/>
      <c r="R24" s="26"/>
      <c r="S24" s="25">
        <f>'1. Quartal'!S24:U24</f>
        <v>86</v>
      </c>
      <c r="T24" s="26"/>
      <c r="U24" s="26"/>
      <c r="V24" s="25" t="str">
        <f t="shared" si="2"/>
        <v/>
      </c>
      <c r="W24" s="26"/>
      <c r="X24" s="26"/>
      <c r="Y24" s="25" t="str">
        <f t="shared" si="3"/>
        <v/>
      </c>
      <c r="Z24" s="26"/>
      <c r="AA24" s="26"/>
      <c r="AB24" s="27"/>
    </row>
    <row r="25" spans="1:28" s="8" customFormat="1" ht="18.75" customHeight="1" x14ac:dyDescent="0.2">
      <c r="A25" s="34">
        <v>9</v>
      </c>
      <c r="B25" s="35"/>
      <c r="C25" s="35"/>
      <c r="D25" s="29"/>
      <c r="E25" s="29"/>
      <c r="F25" s="29"/>
      <c r="G25" s="29"/>
      <c r="H25" s="29"/>
      <c r="I25" s="29"/>
      <c r="J25" s="28">
        <f t="shared" si="0"/>
        <v>0</v>
      </c>
      <c r="K25" s="28"/>
      <c r="L25" s="28"/>
      <c r="M25" s="25">
        <f>'1. Quartal'!M25:O25</f>
        <v>33.4</v>
      </c>
      <c r="N25" s="26"/>
      <c r="O25" s="26"/>
      <c r="P25" s="25" t="str">
        <f t="shared" si="1"/>
        <v/>
      </c>
      <c r="Q25" s="26"/>
      <c r="R25" s="26"/>
      <c r="S25" s="25">
        <f>'1. Quartal'!S25:U25</f>
        <v>100.3</v>
      </c>
      <c r="T25" s="26"/>
      <c r="U25" s="26"/>
      <c r="V25" s="25" t="str">
        <f t="shared" si="2"/>
        <v/>
      </c>
      <c r="W25" s="26"/>
      <c r="X25" s="26"/>
      <c r="Y25" s="25" t="str">
        <f t="shared" si="3"/>
        <v/>
      </c>
      <c r="Z25" s="26"/>
      <c r="AA25" s="26"/>
      <c r="AB25" s="27"/>
    </row>
    <row r="26" spans="1:28" s="8" customFormat="1" ht="18.75" customHeight="1" x14ac:dyDescent="0.2">
      <c r="A26" s="34">
        <v>10</v>
      </c>
      <c r="B26" s="35"/>
      <c r="C26" s="35"/>
      <c r="D26" s="29"/>
      <c r="E26" s="29"/>
      <c r="F26" s="29"/>
      <c r="G26" s="29"/>
      <c r="H26" s="29"/>
      <c r="I26" s="29"/>
      <c r="J26" s="28">
        <f t="shared" si="0"/>
        <v>0</v>
      </c>
      <c r="K26" s="28"/>
      <c r="L26" s="28"/>
      <c r="M26" s="25">
        <f>'1. Quartal'!M26:O26</f>
        <v>38.200000000000003</v>
      </c>
      <c r="N26" s="26"/>
      <c r="O26" s="26"/>
      <c r="P26" s="25" t="str">
        <f t="shared" si="1"/>
        <v/>
      </c>
      <c r="Q26" s="26"/>
      <c r="R26" s="26"/>
      <c r="S26" s="25">
        <f>'1. Quartal'!S26:U26</f>
        <v>114.5</v>
      </c>
      <c r="T26" s="26"/>
      <c r="U26" s="26"/>
      <c r="V26" s="25" t="str">
        <f t="shared" si="2"/>
        <v/>
      </c>
      <c r="W26" s="26"/>
      <c r="X26" s="26"/>
      <c r="Y26" s="25" t="str">
        <f t="shared" si="3"/>
        <v/>
      </c>
      <c r="Z26" s="26"/>
      <c r="AA26" s="26"/>
      <c r="AB26" s="27"/>
    </row>
    <row r="27" spans="1:28" s="8" customFormat="1" ht="18.75" customHeight="1" x14ac:dyDescent="0.2">
      <c r="A27" s="34">
        <v>11</v>
      </c>
      <c r="B27" s="35"/>
      <c r="C27" s="35"/>
      <c r="D27" s="29"/>
      <c r="E27" s="29"/>
      <c r="F27" s="29"/>
      <c r="G27" s="29"/>
      <c r="H27" s="29"/>
      <c r="I27" s="29"/>
      <c r="J27" s="28">
        <f t="shared" si="0"/>
        <v>0</v>
      </c>
      <c r="K27" s="28"/>
      <c r="L27" s="28"/>
      <c r="M27" s="25">
        <f>'1. Quartal'!M27:O27</f>
        <v>42.9</v>
      </c>
      <c r="N27" s="26"/>
      <c r="O27" s="26"/>
      <c r="P27" s="25" t="str">
        <f t="shared" si="1"/>
        <v/>
      </c>
      <c r="Q27" s="26"/>
      <c r="R27" s="26"/>
      <c r="S27" s="25">
        <f>'1. Quartal'!S27:U27</f>
        <v>128.80000000000001</v>
      </c>
      <c r="T27" s="26"/>
      <c r="U27" s="26"/>
      <c r="V27" s="25" t="str">
        <f t="shared" si="2"/>
        <v/>
      </c>
      <c r="W27" s="26"/>
      <c r="X27" s="26"/>
      <c r="Y27" s="25" t="str">
        <f t="shared" si="3"/>
        <v/>
      </c>
      <c r="Z27" s="26"/>
      <c r="AA27" s="26"/>
      <c r="AB27" s="27"/>
    </row>
    <row r="28" spans="1:28" s="8" customFormat="1" ht="18.75" customHeight="1" x14ac:dyDescent="0.2">
      <c r="A28" s="56">
        <v>12</v>
      </c>
      <c r="B28" s="57"/>
      <c r="C28" s="57"/>
      <c r="D28" s="29"/>
      <c r="E28" s="29"/>
      <c r="F28" s="29"/>
      <c r="G28" s="60"/>
      <c r="H28" s="60"/>
      <c r="I28" s="60"/>
      <c r="J28" s="61">
        <f t="shared" si="0"/>
        <v>0</v>
      </c>
      <c r="K28" s="61"/>
      <c r="L28" s="61"/>
      <c r="M28" s="25">
        <f>'1. Quartal'!M28:O28</f>
        <v>47.7</v>
      </c>
      <c r="N28" s="26"/>
      <c r="O28" s="26"/>
      <c r="P28" s="32" t="str">
        <f t="shared" si="1"/>
        <v/>
      </c>
      <c r="Q28" s="33"/>
      <c r="R28" s="33"/>
      <c r="S28" s="25">
        <f>'1. Quartal'!S28:U28</f>
        <v>143</v>
      </c>
      <c r="T28" s="26"/>
      <c r="U28" s="26"/>
      <c r="V28" s="32" t="str">
        <f t="shared" si="2"/>
        <v/>
      </c>
      <c r="W28" s="33"/>
      <c r="X28" s="33"/>
      <c r="Y28" s="32" t="str">
        <f t="shared" si="3"/>
        <v/>
      </c>
      <c r="Z28" s="33"/>
      <c r="AA28" s="33"/>
      <c r="AB28" s="48"/>
    </row>
    <row r="29" spans="1:28" s="3" customFormat="1" ht="18.75" customHeight="1" x14ac:dyDescent="0.2">
      <c r="A29" s="53" t="s">
        <v>43</v>
      </c>
      <c r="B29" s="54"/>
      <c r="C29" s="54"/>
      <c r="D29" s="43" t="str">
        <f>IF(SUM(D16:F28)=0,"",SUM(D16:F28))</f>
        <v/>
      </c>
      <c r="E29" s="44"/>
      <c r="F29" s="44"/>
      <c r="G29" s="43" t="str">
        <f>IF(SUM(G16:I28)=0,"",SUM(G16:I28))</f>
        <v/>
      </c>
      <c r="H29" s="44"/>
      <c r="I29" s="44"/>
      <c r="J29" s="43" t="str">
        <f>IF(SUM(J16:L28)=0,"",SUM(J16:L28))</f>
        <v/>
      </c>
      <c r="K29" s="44"/>
      <c r="L29" s="44"/>
      <c r="M29" s="44"/>
      <c r="N29" s="44"/>
      <c r="O29" s="44"/>
      <c r="P29" s="45">
        <f>IF(SUM(P16:R28)=0,0,SUM(P16:R28))</f>
        <v>0</v>
      </c>
      <c r="Q29" s="46"/>
      <c r="R29" s="46"/>
      <c r="S29" s="44"/>
      <c r="T29" s="44"/>
      <c r="U29" s="44"/>
      <c r="V29" s="45">
        <f>IF(SUM(V16:X28)=0,0,SUM(V16:X28))</f>
        <v>0</v>
      </c>
      <c r="W29" s="46"/>
      <c r="X29" s="46"/>
      <c r="Y29" s="45">
        <f>P29+V29</f>
        <v>0</v>
      </c>
      <c r="Z29" s="46"/>
      <c r="AA29" s="46"/>
      <c r="AB29" s="47"/>
    </row>
    <row r="30" spans="1:28" s="11" customFormat="1" ht="18.75" customHeight="1" x14ac:dyDescent="0.2">
      <c r="A30" s="50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spans="1:28" s="4" customFormat="1" ht="17.25" customHeight="1" x14ac:dyDescent="0.2">
      <c r="A31" s="39" t="s">
        <v>20</v>
      </c>
      <c r="B31" s="40"/>
      <c r="C31" s="40"/>
      <c r="D31" s="42" t="s">
        <v>35</v>
      </c>
      <c r="E31" s="35"/>
      <c r="F31" s="35"/>
      <c r="G31" s="35"/>
      <c r="H31" s="35"/>
      <c r="I31" s="35"/>
      <c r="J31" s="35"/>
      <c r="K31" s="35"/>
      <c r="L31" s="35"/>
      <c r="M31" s="36" t="s">
        <v>8</v>
      </c>
      <c r="N31" s="36"/>
      <c r="O31" s="36"/>
      <c r="P31" s="36"/>
      <c r="Q31" s="36"/>
      <c r="R31" s="36"/>
      <c r="S31" s="36" t="s">
        <v>13</v>
      </c>
      <c r="T31" s="36"/>
      <c r="U31" s="36"/>
      <c r="V31" s="36"/>
      <c r="W31" s="36"/>
      <c r="X31" s="36"/>
      <c r="Y31" s="42" t="s">
        <v>23</v>
      </c>
      <c r="Z31" s="40"/>
      <c r="AA31" s="40"/>
      <c r="AB31" s="49"/>
    </row>
    <row r="32" spans="1:28" s="5" customFormat="1" ht="34.5" customHeight="1" x14ac:dyDescent="0.2">
      <c r="A32" s="41"/>
      <c r="B32" s="40"/>
      <c r="C32" s="40"/>
      <c r="D32" s="37" t="s">
        <v>17</v>
      </c>
      <c r="E32" s="38"/>
      <c r="F32" s="38"/>
      <c r="G32" s="37" t="s">
        <v>18</v>
      </c>
      <c r="H32" s="38"/>
      <c r="I32" s="38"/>
      <c r="J32" s="37" t="s">
        <v>19</v>
      </c>
      <c r="K32" s="38"/>
      <c r="L32" s="38"/>
      <c r="M32" s="37" t="s">
        <v>21</v>
      </c>
      <c r="N32" s="38"/>
      <c r="O32" s="38"/>
      <c r="P32" s="37" t="s">
        <v>22</v>
      </c>
      <c r="Q32" s="38"/>
      <c r="R32" s="38"/>
      <c r="S32" s="37" t="s">
        <v>21</v>
      </c>
      <c r="T32" s="38"/>
      <c r="U32" s="38"/>
      <c r="V32" s="37" t="s">
        <v>22</v>
      </c>
      <c r="W32" s="38"/>
      <c r="X32" s="38"/>
      <c r="Y32" s="40"/>
      <c r="Z32" s="40"/>
      <c r="AA32" s="40"/>
      <c r="AB32" s="49"/>
    </row>
    <row r="33" spans="1:29" s="6" customFormat="1" ht="14.25" customHeight="1" x14ac:dyDescent="0.2">
      <c r="A33" s="55" t="s">
        <v>9</v>
      </c>
      <c r="B33" s="35"/>
      <c r="C33" s="35"/>
      <c r="D33" s="30" t="s">
        <v>10</v>
      </c>
      <c r="E33" s="31"/>
      <c r="F33" s="31"/>
      <c r="G33" s="30" t="s">
        <v>10</v>
      </c>
      <c r="H33" s="31"/>
      <c r="I33" s="31"/>
      <c r="J33" s="30" t="s">
        <v>10</v>
      </c>
      <c r="K33" s="31"/>
      <c r="L33" s="31"/>
      <c r="M33" s="30" t="s">
        <v>11</v>
      </c>
      <c r="N33" s="30"/>
      <c r="O33" s="30"/>
      <c r="P33" s="30" t="s">
        <v>11</v>
      </c>
      <c r="Q33" s="30"/>
      <c r="R33" s="30"/>
      <c r="S33" s="30" t="s">
        <v>11</v>
      </c>
      <c r="T33" s="30"/>
      <c r="U33" s="30"/>
      <c r="V33" s="30" t="s">
        <v>11</v>
      </c>
      <c r="W33" s="30"/>
      <c r="X33" s="30"/>
      <c r="Y33" s="30" t="s">
        <v>11</v>
      </c>
      <c r="Z33" s="30"/>
      <c r="AA33" s="30"/>
      <c r="AB33" s="49"/>
    </row>
    <row r="34" spans="1:29" s="8" customFormat="1" ht="18.75" customHeight="1" x14ac:dyDescent="0.2">
      <c r="A34" s="34">
        <v>1</v>
      </c>
      <c r="B34" s="35"/>
      <c r="C34" s="35"/>
      <c r="D34" s="29"/>
      <c r="E34" s="29"/>
      <c r="F34" s="29"/>
      <c r="G34" s="29"/>
      <c r="H34" s="29"/>
      <c r="I34" s="29"/>
      <c r="J34" s="28">
        <f>D34-G34</f>
        <v>0</v>
      </c>
      <c r="K34" s="28"/>
      <c r="L34" s="28"/>
      <c r="M34" s="25">
        <f>'1. Quartal'!M34:O34</f>
        <v>2.5</v>
      </c>
      <c r="N34" s="26"/>
      <c r="O34" s="26"/>
      <c r="P34" s="25" t="str">
        <f>IF(J34=0,"",J34*M34)</f>
        <v/>
      </c>
      <c r="Q34" s="26"/>
      <c r="R34" s="26"/>
      <c r="S34" s="25">
        <f>'1. Quartal'!S34:U34</f>
        <v>7.5</v>
      </c>
      <c r="T34" s="26"/>
      <c r="U34" s="26"/>
      <c r="V34" s="25" t="str">
        <f>IF(J34=0,"",J34*S34)</f>
        <v/>
      </c>
      <c r="W34" s="26"/>
      <c r="X34" s="26"/>
      <c r="Y34" s="25" t="str">
        <f t="shared" ref="Y34:Y45" si="4">IF(SUM(P34,V34)=0,"",SUM(P34,V34))</f>
        <v/>
      </c>
      <c r="Z34" s="26"/>
      <c r="AA34" s="26"/>
      <c r="AB34" s="27"/>
      <c r="AC34" s="7"/>
    </row>
    <row r="35" spans="1:29" s="8" customFormat="1" ht="18.75" customHeight="1" x14ac:dyDescent="0.2">
      <c r="A35" s="34">
        <v>2</v>
      </c>
      <c r="B35" s="35"/>
      <c r="C35" s="35"/>
      <c r="D35" s="29"/>
      <c r="E35" s="29"/>
      <c r="F35" s="29"/>
      <c r="G35" s="29"/>
      <c r="H35" s="29"/>
      <c r="I35" s="29"/>
      <c r="J35" s="28">
        <f>D35-G35</f>
        <v>0</v>
      </c>
      <c r="K35" s="28"/>
      <c r="L35" s="28"/>
      <c r="M35" s="25">
        <f>'1. Quartal'!M35:O35</f>
        <v>7.5</v>
      </c>
      <c r="N35" s="26"/>
      <c r="O35" s="26"/>
      <c r="P35" s="25" t="str">
        <f t="shared" ref="P35:P45" si="5">IF(J35=0,"",J35*M35)</f>
        <v/>
      </c>
      <c r="Q35" s="26"/>
      <c r="R35" s="26"/>
      <c r="S35" s="25">
        <f>'1. Quartal'!S35:U35</f>
        <v>22.6</v>
      </c>
      <c r="T35" s="26"/>
      <c r="U35" s="26"/>
      <c r="V35" s="25" t="str">
        <f t="shared" ref="V35:V45" si="6">IF(J35=0,"",J35*S35)</f>
        <v/>
      </c>
      <c r="W35" s="26"/>
      <c r="X35" s="26"/>
      <c r="Y35" s="25" t="str">
        <f t="shared" si="4"/>
        <v/>
      </c>
      <c r="Z35" s="26"/>
      <c r="AA35" s="26"/>
      <c r="AB35" s="27"/>
      <c r="AC35" s="7"/>
    </row>
    <row r="36" spans="1:29" s="8" customFormat="1" ht="18.75" customHeight="1" x14ac:dyDescent="0.2">
      <c r="A36" s="34">
        <v>3</v>
      </c>
      <c r="B36" s="35"/>
      <c r="C36" s="35"/>
      <c r="D36" s="29"/>
      <c r="E36" s="29"/>
      <c r="F36" s="29"/>
      <c r="G36" s="29"/>
      <c r="H36" s="29"/>
      <c r="I36" s="29"/>
      <c r="J36" s="28">
        <f t="shared" ref="J36:J45" si="7">D36-G36</f>
        <v>0</v>
      </c>
      <c r="K36" s="28"/>
      <c r="L36" s="28"/>
      <c r="M36" s="25">
        <f>'1. Quartal'!M36:O36</f>
        <v>12.5</v>
      </c>
      <c r="N36" s="26"/>
      <c r="O36" s="26"/>
      <c r="P36" s="25" t="str">
        <f t="shared" si="5"/>
        <v/>
      </c>
      <c r="Q36" s="26"/>
      <c r="R36" s="26"/>
      <c r="S36" s="25">
        <f>'1. Quartal'!S36:U36</f>
        <v>37.6</v>
      </c>
      <c r="T36" s="26"/>
      <c r="U36" s="26"/>
      <c r="V36" s="25" t="str">
        <f t="shared" si="6"/>
        <v/>
      </c>
      <c r="W36" s="26"/>
      <c r="X36" s="26"/>
      <c r="Y36" s="25" t="str">
        <f t="shared" si="4"/>
        <v/>
      </c>
      <c r="Z36" s="26"/>
      <c r="AA36" s="26"/>
      <c r="AB36" s="27"/>
    </row>
    <row r="37" spans="1:29" s="8" customFormat="1" ht="18.75" customHeight="1" x14ac:dyDescent="0.2">
      <c r="A37" s="34">
        <v>4</v>
      </c>
      <c r="B37" s="35"/>
      <c r="C37" s="35"/>
      <c r="D37" s="29"/>
      <c r="E37" s="29"/>
      <c r="F37" s="29"/>
      <c r="G37" s="29"/>
      <c r="H37" s="29"/>
      <c r="I37" s="29"/>
      <c r="J37" s="28">
        <f t="shared" si="7"/>
        <v>0</v>
      </c>
      <c r="K37" s="28"/>
      <c r="L37" s="28"/>
      <c r="M37" s="25">
        <f>'1. Quartal'!M37:O37</f>
        <v>17.55</v>
      </c>
      <c r="N37" s="26"/>
      <c r="O37" s="26"/>
      <c r="P37" s="25" t="str">
        <f t="shared" si="5"/>
        <v/>
      </c>
      <c r="Q37" s="26"/>
      <c r="R37" s="26"/>
      <c r="S37" s="25">
        <f>'1. Quartal'!S37:U37</f>
        <v>52.65</v>
      </c>
      <c r="T37" s="26"/>
      <c r="U37" s="26"/>
      <c r="V37" s="25" t="str">
        <f t="shared" si="6"/>
        <v/>
      </c>
      <c r="W37" s="26"/>
      <c r="X37" s="26"/>
      <c r="Y37" s="25" t="str">
        <f t="shared" si="4"/>
        <v/>
      </c>
      <c r="Z37" s="26"/>
      <c r="AA37" s="26"/>
      <c r="AB37" s="27"/>
    </row>
    <row r="38" spans="1:29" s="8" customFormat="1" ht="18.75" customHeight="1" x14ac:dyDescent="0.2">
      <c r="A38" s="34">
        <v>5</v>
      </c>
      <c r="B38" s="35"/>
      <c r="C38" s="35"/>
      <c r="D38" s="29"/>
      <c r="E38" s="29"/>
      <c r="F38" s="29"/>
      <c r="G38" s="29"/>
      <c r="H38" s="29"/>
      <c r="I38" s="29"/>
      <c r="J38" s="28">
        <f t="shared" si="7"/>
        <v>0</v>
      </c>
      <c r="K38" s="28"/>
      <c r="L38" s="28"/>
      <c r="M38" s="25">
        <f>'1. Quartal'!M38:O38</f>
        <v>22.55</v>
      </c>
      <c r="N38" s="26"/>
      <c r="O38" s="26"/>
      <c r="P38" s="25" t="str">
        <f t="shared" si="5"/>
        <v/>
      </c>
      <c r="Q38" s="26"/>
      <c r="R38" s="26"/>
      <c r="S38" s="25">
        <f>'1. Quartal'!S38:U38</f>
        <v>67.650000000000006</v>
      </c>
      <c r="T38" s="26"/>
      <c r="U38" s="26"/>
      <c r="V38" s="25" t="str">
        <f t="shared" si="6"/>
        <v/>
      </c>
      <c r="W38" s="26"/>
      <c r="X38" s="26"/>
      <c r="Y38" s="25" t="str">
        <f t="shared" si="4"/>
        <v/>
      </c>
      <c r="Z38" s="26"/>
      <c r="AA38" s="26"/>
      <c r="AB38" s="27"/>
    </row>
    <row r="39" spans="1:29" s="8" customFormat="1" ht="18.75" customHeight="1" x14ac:dyDescent="0.2">
      <c r="A39" s="34">
        <v>6</v>
      </c>
      <c r="B39" s="35"/>
      <c r="C39" s="35"/>
      <c r="D39" s="29"/>
      <c r="E39" s="29"/>
      <c r="F39" s="29"/>
      <c r="G39" s="29"/>
      <c r="H39" s="29"/>
      <c r="I39" s="29"/>
      <c r="J39" s="28">
        <f t="shared" si="7"/>
        <v>0</v>
      </c>
      <c r="K39" s="28"/>
      <c r="L39" s="28"/>
      <c r="M39" s="25">
        <f>'1. Quartal'!M39:O39</f>
        <v>27.6</v>
      </c>
      <c r="N39" s="26"/>
      <c r="O39" s="26"/>
      <c r="P39" s="25" t="str">
        <f t="shared" si="5"/>
        <v/>
      </c>
      <c r="Q39" s="26"/>
      <c r="R39" s="26"/>
      <c r="S39" s="25">
        <f>'1. Quartal'!S39:U39</f>
        <v>82.7</v>
      </c>
      <c r="T39" s="26"/>
      <c r="U39" s="26"/>
      <c r="V39" s="25" t="str">
        <f t="shared" si="6"/>
        <v/>
      </c>
      <c r="W39" s="26"/>
      <c r="X39" s="26"/>
      <c r="Y39" s="25" t="str">
        <f t="shared" si="4"/>
        <v/>
      </c>
      <c r="Z39" s="26"/>
      <c r="AA39" s="26"/>
      <c r="AB39" s="27"/>
    </row>
    <row r="40" spans="1:29" s="8" customFormat="1" ht="18.75" customHeight="1" x14ac:dyDescent="0.2">
      <c r="A40" s="34">
        <v>7</v>
      </c>
      <c r="B40" s="35"/>
      <c r="C40" s="35"/>
      <c r="D40" s="29"/>
      <c r="E40" s="29"/>
      <c r="F40" s="29"/>
      <c r="G40" s="29"/>
      <c r="H40" s="29"/>
      <c r="I40" s="29"/>
      <c r="J40" s="28">
        <f t="shared" si="7"/>
        <v>0</v>
      </c>
      <c r="K40" s="28"/>
      <c r="L40" s="28"/>
      <c r="M40" s="25">
        <f>'1. Quartal'!M40:O40</f>
        <v>32.6</v>
      </c>
      <c r="N40" s="26"/>
      <c r="O40" s="26"/>
      <c r="P40" s="25" t="str">
        <f t="shared" si="5"/>
        <v/>
      </c>
      <c r="Q40" s="26"/>
      <c r="R40" s="26"/>
      <c r="S40" s="25">
        <f>'1. Quartal'!S40:U40</f>
        <v>97.7</v>
      </c>
      <c r="T40" s="26"/>
      <c r="U40" s="26"/>
      <c r="V40" s="25" t="str">
        <f t="shared" si="6"/>
        <v/>
      </c>
      <c r="W40" s="26"/>
      <c r="X40" s="26"/>
      <c r="Y40" s="25" t="str">
        <f t="shared" si="4"/>
        <v/>
      </c>
      <c r="Z40" s="26"/>
      <c r="AA40" s="26"/>
      <c r="AB40" s="27"/>
    </row>
    <row r="41" spans="1:29" s="8" customFormat="1" ht="18.75" customHeight="1" x14ac:dyDescent="0.2">
      <c r="A41" s="34">
        <v>8</v>
      </c>
      <c r="B41" s="35"/>
      <c r="C41" s="35"/>
      <c r="D41" s="29"/>
      <c r="E41" s="29"/>
      <c r="F41" s="29"/>
      <c r="G41" s="29"/>
      <c r="H41" s="29"/>
      <c r="I41" s="29"/>
      <c r="J41" s="28">
        <f>D41-G41</f>
        <v>0</v>
      </c>
      <c r="K41" s="28"/>
      <c r="L41" s="28"/>
      <c r="M41" s="25">
        <f>'1. Quartal'!M41:O41</f>
        <v>37.6</v>
      </c>
      <c r="N41" s="26"/>
      <c r="O41" s="26"/>
      <c r="P41" s="25" t="str">
        <f>IF(J41=0,"",J41*M41)</f>
        <v/>
      </c>
      <c r="Q41" s="26"/>
      <c r="R41" s="26"/>
      <c r="S41" s="25">
        <f>'1. Quartal'!S41:U41</f>
        <v>112.8</v>
      </c>
      <c r="T41" s="26"/>
      <c r="U41" s="26"/>
      <c r="V41" s="25" t="str">
        <f>IF(J41=0,"",J41*S41)</f>
        <v/>
      </c>
      <c r="W41" s="26"/>
      <c r="X41" s="26"/>
      <c r="Y41" s="25" t="str">
        <f>IF(SUM(P41,V41)=0,"",SUM(P41,V41))</f>
        <v/>
      </c>
      <c r="Z41" s="26"/>
      <c r="AA41" s="26"/>
      <c r="AB41" s="27"/>
    </row>
    <row r="42" spans="1:29" s="8" customFormat="1" ht="18.75" customHeight="1" x14ac:dyDescent="0.2">
      <c r="A42" s="34">
        <v>9</v>
      </c>
      <c r="B42" s="35"/>
      <c r="C42" s="35"/>
      <c r="D42" s="29"/>
      <c r="E42" s="29"/>
      <c r="F42" s="29"/>
      <c r="G42" s="29"/>
      <c r="H42" s="29"/>
      <c r="I42" s="29"/>
      <c r="J42" s="28">
        <f>D42-G42</f>
        <v>0</v>
      </c>
      <c r="K42" s="28"/>
      <c r="L42" s="28"/>
      <c r="M42" s="25">
        <f>'1. Quartal'!M42:O42</f>
        <v>42.6</v>
      </c>
      <c r="N42" s="26"/>
      <c r="O42" s="26"/>
      <c r="P42" s="25" t="str">
        <f>IF(J42=0,"",J42*M42)</f>
        <v/>
      </c>
      <c r="Q42" s="26"/>
      <c r="R42" s="26"/>
      <c r="S42" s="25">
        <f>'1. Quartal'!S42:U42</f>
        <v>127.9</v>
      </c>
      <c r="T42" s="26"/>
      <c r="U42" s="26"/>
      <c r="V42" s="25" t="str">
        <f>IF(J42=0,"",J42*S42)</f>
        <v/>
      </c>
      <c r="W42" s="26"/>
      <c r="X42" s="26"/>
      <c r="Y42" s="25" t="str">
        <f>IF(SUM(P42,V42)=0,"",SUM(P42,V42))</f>
        <v/>
      </c>
      <c r="Z42" s="26"/>
      <c r="AA42" s="26"/>
      <c r="AB42" s="27"/>
    </row>
    <row r="43" spans="1:29" s="8" customFormat="1" ht="18.75" customHeight="1" x14ac:dyDescent="0.2">
      <c r="A43" s="34">
        <v>10</v>
      </c>
      <c r="B43" s="35"/>
      <c r="C43" s="35"/>
      <c r="D43" s="29"/>
      <c r="E43" s="29"/>
      <c r="F43" s="29"/>
      <c r="G43" s="29"/>
      <c r="H43" s="29"/>
      <c r="I43" s="29"/>
      <c r="J43" s="28">
        <f>D43-G43</f>
        <v>0</v>
      </c>
      <c r="K43" s="28"/>
      <c r="L43" s="28"/>
      <c r="M43" s="25">
        <f>'1. Quartal'!M43:O43</f>
        <v>47.6</v>
      </c>
      <c r="N43" s="26"/>
      <c r="O43" s="26"/>
      <c r="P43" s="25" t="str">
        <f>IF(J43=0,"",J43*M43)</f>
        <v/>
      </c>
      <c r="Q43" s="26"/>
      <c r="R43" s="26"/>
      <c r="S43" s="25">
        <f>'1. Quartal'!S43:U43</f>
        <v>142.9</v>
      </c>
      <c r="T43" s="26"/>
      <c r="U43" s="26"/>
      <c r="V43" s="25" t="str">
        <f>IF(J43=0,"",J43*S43)</f>
        <v/>
      </c>
      <c r="W43" s="26"/>
      <c r="X43" s="26"/>
      <c r="Y43" s="25" t="str">
        <f>IF(SUM(P43,V43)=0,"",SUM(P43,V43))</f>
        <v/>
      </c>
      <c r="Z43" s="26"/>
      <c r="AA43" s="26"/>
      <c r="AB43" s="27"/>
    </row>
    <row r="44" spans="1:29" s="8" customFormat="1" ht="18.75" customHeight="1" x14ac:dyDescent="0.2">
      <c r="A44" s="34">
        <v>11</v>
      </c>
      <c r="B44" s="35"/>
      <c r="C44" s="35"/>
      <c r="D44" s="29"/>
      <c r="E44" s="29"/>
      <c r="F44" s="29"/>
      <c r="G44" s="29"/>
      <c r="H44" s="29"/>
      <c r="I44" s="29"/>
      <c r="J44" s="28">
        <f>D44-G44</f>
        <v>0</v>
      </c>
      <c r="K44" s="28"/>
      <c r="L44" s="28"/>
      <c r="M44" s="25">
        <f>'1. Quartal'!M44:O44</f>
        <v>52.6</v>
      </c>
      <c r="N44" s="26"/>
      <c r="O44" s="26"/>
      <c r="P44" s="25" t="str">
        <f>IF(J44=0,"",J44*M44)</f>
        <v/>
      </c>
      <c r="Q44" s="26"/>
      <c r="R44" s="26"/>
      <c r="S44" s="25">
        <f>'1. Quartal'!S44:U44</f>
        <v>157.9</v>
      </c>
      <c r="T44" s="26"/>
      <c r="U44" s="26"/>
      <c r="V44" s="25" t="str">
        <f>IF(J44=0,"",J44*S44)</f>
        <v/>
      </c>
      <c r="W44" s="26"/>
      <c r="X44" s="26"/>
      <c r="Y44" s="25" t="str">
        <f>IF(SUM(P44,V44)=0,"",SUM(P44,V44))</f>
        <v/>
      </c>
      <c r="Z44" s="26"/>
      <c r="AA44" s="26"/>
      <c r="AB44" s="27"/>
    </row>
    <row r="45" spans="1:29" s="8" customFormat="1" ht="18.75" customHeight="1" x14ac:dyDescent="0.2">
      <c r="A45" s="56">
        <v>12</v>
      </c>
      <c r="B45" s="57"/>
      <c r="C45" s="57"/>
      <c r="D45" s="60"/>
      <c r="E45" s="60"/>
      <c r="F45" s="60"/>
      <c r="G45" s="60"/>
      <c r="H45" s="60"/>
      <c r="I45" s="60"/>
      <c r="J45" s="61">
        <f t="shared" si="7"/>
        <v>0</v>
      </c>
      <c r="K45" s="61"/>
      <c r="L45" s="61"/>
      <c r="M45" s="25">
        <f>'1. Quartal'!M45:O45</f>
        <v>57.65</v>
      </c>
      <c r="N45" s="26"/>
      <c r="O45" s="26"/>
      <c r="P45" s="32" t="str">
        <f t="shared" si="5"/>
        <v/>
      </c>
      <c r="Q45" s="33"/>
      <c r="R45" s="33"/>
      <c r="S45" s="25">
        <f>'1. Quartal'!S45:U45</f>
        <v>172.95</v>
      </c>
      <c r="T45" s="26"/>
      <c r="U45" s="26"/>
      <c r="V45" s="32" t="str">
        <f t="shared" si="6"/>
        <v/>
      </c>
      <c r="W45" s="33"/>
      <c r="X45" s="33"/>
      <c r="Y45" s="32" t="str">
        <f t="shared" si="4"/>
        <v/>
      </c>
      <c r="Z45" s="33"/>
      <c r="AA45" s="33"/>
      <c r="AB45" s="48"/>
    </row>
    <row r="46" spans="1:29" s="3" customFormat="1" ht="18.75" customHeight="1" x14ac:dyDescent="0.2">
      <c r="A46" s="53" t="s">
        <v>43</v>
      </c>
      <c r="B46" s="54"/>
      <c r="C46" s="54"/>
      <c r="D46" s="43" t="str">
        <f>IF(SUM(D34:F45)=0,"",SUM(D34:F45))</f>
        <v/>
      </c>
      <c r="E46" s="44"/>
      <c r="F46" s="44"/>
      <c r="G46" s="43" t="str">
        <f>IF(SUM(G34:I45)=0,"",SUM(G34:I45))</f>
        <v/>
      </c>
      <c r="H46" s="44"/>
      <c r="I46" s="44"/>
      <c r="J46" s="43" t="str">
        <f>IF(SUM(J34:L45)=0,"",SUM(J34:L45))</f>
        <v/>
      </c>
      <c r="K46" s="44"/>
      <c r="L46" s="44"/>
      <c r="M46" s="44"/>
      <c r="N46" s="44"/>
      <c r="O46" s="44"/>
      <c r="P46" s="45">
        <f>IF(SUM(P34:R45)=0,0,SUM(P34:R45))</f>
        <v>0</v>
      </c>
      <c r="Q46" s="46"/>
      <c r="R46" s="46"/>
      <c r="S46" s="44"/>
      <c r="T46" s="44"/>
      <c r="U46" s="44"/>
      <c r="V46" s="45">
        <f>IF(SUM(V34:X45)=0,0,SUM(V34:X45))</f>
        <v>0</v>
      </c>
      <c r="W46" s="46"/>
      <c r="X46" s="46"/>
      <c r="Y46" s="45">
        <f>P46+V46</f>
        <v>0</v>
      </c>
      <c r="Z46" s="46"/>
      <c r="AA46" s="46"/>
      <c r="AB46" s="47"/>
    </row>
    <row r="47" spans="1:29" s="11" customFormat="1" ht="18.75" customHeight="1" x14ac:dyDescent="0.2">
      <c r="A47" s="50" t="s">
        <v>37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</row>
    <row r="48" spans="1:29" s="4" customFormat="1" ht="17.25" customHeight="1" x14ac:dyDescent="0.2">
      <c r="A48" s="39" t="s">
        <v>20</v>
      </c>
      <c r="B48" s="40"/>
      <c r="C48" s="40"/>
      <c r="D48" s="42" t="s">
        <v>35</v>
      </c>
      <c r="E48" s="35"/>
      <c r="F48" s="35"/>
      <c r="G48" s="35"/>
      <c r="H48" s="35"/>
      <c r="I48" s="35"/>
      <c r="J48" s="35"/>
      <c r="K48" s="35"/>
      <c r="L48" s="35"/>
      <c r="M48" s="36" t="s">
        <v>8</v>
      </c>
      <c r="N48" s="36"/>
      <c r="O48" s="36"/>
      <c r="P48" s="36"/>
      <c r="Q48" s="36"/>
      <c r="R48" s="36"/>
      <c r="S48" s="36" t="s">
        <v>13</v>
      </c>
      <c r="T48" s="36"/>
      <c r="U48" s="36"/>
      <c r="V48" s="36"/>
      <c r="W48" s="36"/>
      <c r="X48" s="36"/>
      <c r="Y48" s="42" t="s">
        <v>23</v>
      </c>
      <c r="Z48" s="40"/>
      <c r="AA48" s="40"/>
      <c r="AB48" s="49"/>
    </row>
    <row r="49" spans="1:29" s="5" customFormat="1" ht="34.5" customHeight="1" x14ac:dyDescent="0.2">
      <c r="A49" s="41"/>
      <c r="B49" s="40"/>
      <c r="C49" s="40"/>
      <c r="D49" s="37" t="s">
        <v>17</v>
      </c>
      <c r="E49" s="38"/>
      <c r="F49" s="38"/>
      <c r="G49" s="37" t="s">
        <v>18</v>
      </c>
      <c r="H49" s="38"/>
      <c r="I49" s="38"/>
      <c r="J49" s="37" t="s">
        <v>19</v>
      </c>
      <c r="K49" s="38"/>
      <c r="L49" s="38"/>
      <c r="M49" s="37" t="s">
        <v>21</v>
      </c>
      <c r="N49" s="38"/>
      <c r="O49" s="38"/>
      <c r="P49" s="37" t="s">
        <v>22</v>
      </c>
      <c r="Q49" s="38"/>
      <c r="R49" s="38"/>
      <c r="S49" s="37" t="s">
        <v>21</v>
      </c>
      <c r="T49" s="38"/>
      <c r="U49" s="38"/>
      <c r="V49" s="37" t="s">
        <v>22</v>
      </c>
      <c r="W49" s="38"/>
      <c r="X49" s="38"/>
      <c r="Y49" s="40"/>
      <c r="Z49" s="40"/>
      <c r="AA49" s="40"/>
      <c r="AB49" s="49"/>
    </row>
    <row r="50" spans="1:29" s="6" customFormat="1" ht="14.25" customHeight="1" x14ac:dyDescent="0.2">
      <c r="A50" s="55" t="s">
        <v>9</v>
      </c>
      <c r="B50" s="35"/>
      <c r="C50" s="35"/>
      <c r="D50" s="30" t="s">
        <v>10</v>
      </c>
      <c r="E50" s="31"/>
      <c r="F50" s="31"/>
      <c r="G50" s="30" t="s">
        <v>10</v>
      </c>
      <c r="H50" s="31"/>
      <c r="I50" s="31"/>
      <c r="J50" s="30" t="s">
        <v>10</v>
      </c>
      <c r="K50" s="31"/>
      <c r="L50" s="31"/>
      <c r="M50" s="30" t="s">
        <v>11</v>
      </c>
      <c r="N50" s="30"/>
      <c r="O50" s="30"/>
      <c r="P50" s="30" t="s">
        <v>11</v>
      </c>
      <c r="Q50" s="30"/>
      <c r="R50" s="30"/>
      <c r="S50" s="30" t="s">
        <v>11</v>
      </c>
      <c r="T50" s="30"/>
      <c r="U50" s="30"/>
      <c r="V50" s="30" t="s">
        <v>11</v>
      </c>
      <c r="W50" s="30"/>
      <c r="X50" s="30"/>
      <c r="Y50" s="30" t="s">
        <v>11</v>
      </c>
      <c r="Z50" s="30"/>
      <c r="AA50" s="30"/>
      <c r="AB50" s="49"/>
    </row>
    <row r="51" spans="1:29" s="8" customFormat="1" ht="18.75" customHeight="1" x14ac:dyDescent="0.2">
      <c r="A51" s="34">
        <v>0</v>
      </c>
      <c r="B51" s="35"/>
      <c r="C51" s="35"/>
      <c r="D51" s="29"/>
      <c r="E51" s="29"/>
      <c r="F51" s="29"/>
      <c r="G51" s="29"/>
      <c r="H51" s="29"/>
      <c r="I51" s="29"/>
      <c r="J51" s="28">
        <f>D51-G51</f>
        <v>0</v>
      </c>
      <c r="K51" s="28"/>
      <c r="L51" s="28"/>
      <c r="M51" s="25">
        <f>'1. Quartal'!M51:O51</f>
        <v>0</v>
      </c>
      <c r="N51" s="26"/>
      <c r="O51" s="26"/>
      <c r="P51" s="25" t="str">
        <f>IF(J51=0,"",J51*M51)</f>
        <v/>
      </c>
      <c r="Q51" s="26"/>
      <c r="R51" s="26"/>
      <c r="S51" s="25">
        <f>'1. Quartal'!S51:U51</f>
        <v>0</v>
      </c>
      <c r="T51" s="26"/>
      <c r="U51" s="26"/>
      <c r="V51" s="25" t="str">
        <f>IF(J51=0,"",J51*S51)</f>
        <v/>
      </c>
      <c r="W51" s="26"/>
      <c r="X51" s="26"/>
      <c r="Y51" s="25" t="str">
        <f>IF(J51&gt;0,0,"")</f>
        <v/>
      </c>
      <c r="Z51" s="26"/>
      <c r="AA51" s="26"/>
      <c r="AB51" s="27"/>
      <c r="AC51" s="7"/>
    </row>
    <row r="52" spans="1:29" s="8" customFormat="1" ht="18.75" customHeight="1" x14ac:dyDescent="0.2">
      <c r="A52" s="34">
        <v>1</v>
      </c>
      <c r="B52" s="35"/>
      <c r="C52" s="35"/>
      <c r="D52" s="29"/>
      <c r="E52" s="29"/>
      <c r="F52" s="29"/>
      <c r="G52" s="29"/>
      <c r="H52" s="29"/>
      <c r="I52" s="29"/>
      <c r="J52" s="28">
        <f>D52-G52</f>
        <v>0</v>
      </c>
      <c r="K52" s="28"/>
      <c r="L52" s="28"/>
      <c r="M52" s="25">
        <f>'1. Quartal'!M52:O52</f>
        <v>0</v>
      </c>
      <c r="N52" s="26"/>
      <c r="O52" s="26"/>
      <c r="P52" s="25" t="str">
        <f t="shared" ref="P52:P63" si="8">IF(J52=0,"",J52*M52)</f>
        <v/>
      </c>
      <c r="Q52" s="26"/>
      <c r="R52" s="26"/>
      <c r="S52" s="25">
        <f>'1. Quartal'!S52:U52</f>
        <v>0</v>
      </c>
      <c r="T52" s="26"/>
      <c r="U52" s="26"/>
      <c r="V52" s="25" t="str">
        <f t="shared" ref="V52:V63" si="9">IF(J52=0,"",J52*S52)</f>
        <v/>
      </c>
      <c r="W52" s="26"/>
      <c r="X52" s="26"/>
      <c r="Y52" s="25" t="str">
        <f>IF(J52&gt;0,0,"")</f>
        <v/>
      </c>
      <c r="Z52" s="26"/>
      <c r="AA52" s="26"/>
      <c r="AB52" s="27"/>
      <c r="AC52" s="7"/>
    </row>
    <row r="53" spans="1:29" s="8" customFormat="1" ht="18.75" customHeight="1" x14ac:dyDescent="0.2">
      <c r="A53" s="34">
        <v>2</v>
      </c>
      <c r="B53" s="35"/>
      <c r="C53" s="35"/>
      <c r="D53" s="29"/>
      <c r="E53" s="29"/>
      <c r="F53" s="29"/>
      <c r="G53" s="29"/>
      <c r="H53" s="29"/>
      <c r="I53" s="29"/>
      <c r="J53" s="28">
        <f t="shared" ref="J53:J63" si="10">D53-G53</f>
        <v>0</v>
      </c>
      <c r="K53" s="28"/>
      <c r="L53" s="28"/>
      <c r="M53" s="25">
        <f>'1. Quartal'!M53:O53</f>
        <v>0.2</v>
      </c>
      <c r="N53" s="26"/>
      <c r="O53" s="26"/>
      <c r="P53" s="25" t="str">
        <f t="shared" si="8"/>
        <v/>
      </c>
      <c r="Q53" s="26"/>
      <c r="R53" s="26"/>
      <c r="S53" s="25">
        <f>'1. Quartal'!S53:U53</f>
        <v>0.5</v>
      </c>
      <c r="T53" s="26"/>
      <c r="U53" s="26"/>
      <c r="V53" s="25" t="str">
        <f t="shared" si="9"/>
        <v/>
      </c>
      <c r="W53" s="26"/>
      <c r="X53" s="26"/>
      <c r="Y53" s="25" t="str">
        <f>IF(SUM(P53,V53)=0,"",SUM(P53,V53))</f>
        <v/>
      </c>
      <c r="Z53" s="26"/>
      <c r="AA53" s="26"/>
      <c r="AB53" s="27"/>
    </row>
    <row r="54" spans="1:29" s="8" customFormat="1" ht="18.75" customHeight="1" x14ac:dyDescent="0.2">
      <c r="A54" s="34">
        <v>3</v>
      </c>
      <c r="B54" s="35"/>
      <c r="C54" s="35"/>
      <c r="D54" s="29"/>
      <c r="E54" s="29"/>
      <c r="F54" s="29"/>
      <c r="G54" s="29"/>
      <c r="H54" s="29"/>
      <c r="I54" s="29"/>
      <c r="J54" s="28">
        <f t="shared" si="10"/>
        <v>0</v>
      </c>
      <c r="K54" s="28"/>
      <c r="L54" s="28"/>
      <c r="M54" s="25">
        <f>'1. Quartal'!M54:O54</f>
        <v>4.9000000000000004</v>
      </c>
      <c r="N54" s="26"/>
      <c r="O54" s="26"/>
      <c r="P54" s="25" t="str">
        <f t="shared" si="8"/>
        <v/>
      </c>
      <c r="Q54" s="26"/>
      <c r="R54" s="26"/>
      <c r="S54" s="25">
        <f>'1. Quartal'!S54:U54</f>
        <v>14.8</v>
      </c>
      <c r="T54" s="26"/>
      <c r="U54" s="26"/>
      <c r="V54" s="25" t="str">
        <f t="shared" si="9"/>
        <v/>
      </c>
      <c r="W54" s="26"/>
      <c r="X54" s="26"/>
      <c r="Y54" s="25" t="str">
        <f>IF(SUM(P54,V54)=0,"",SUM(P54,V54))</f>
        <v/>
      </c>
      <c r="Z54" s="26"/>
      <c r="AA54" s="26"/>
      <c r="AB54" s="27"/>
    </row>
    <row r="55" spans="1:29" s="8" customFormat="1" ht="18.75" customHeight="1" x14ac:dyDescent="0.2">
      <c r="A55" s="34">
        <v>4</v>
      </c>
      <c r="B55" s="35"/>
      <c r="C55" s="35"/>
      <c r="D55" s="29"/>
      <c r="E55" s="29"/>
      <c r="F55" s="29"/>
      <c r="G55" s="29"/>
      <c r="H55" s="29"/>
      <c r="I55" s="29"/>
      <c r="J55" s="28">
        <f t="shared" si="10"/>
        <v>0</v>
      </c>
      <c r="K55" s="28"/>
      <c r="L55" s="28"/>
      <c r="M55" s="25">
        <f>'1. Quartal'!M55:O55</f>
        <v>9.6999999999999993</v>
      </c>
      <c r="N55" s="26"/>
      <c r="O55" s="26"/>
      <c r="P55" s="25" t="str">
        <f t="shared" si="8"/>
        <v/>
      </c>
      <c r="Q55" s="26"/>
      <c r="R55" s="26"/>
      <c r="S55" s="25">
        <f>'1. Quartal'!S55:U55</f>
        <v>29</v>
      </c>
      <c r="T55" s="26"/>
      <c r="U55" s="26"/>
      <c r="V55" s="25" t="str">
        <f t="shared" si="9"/>
        <v/>
      </c>
      <c r="W55" s="26"/>
      <c r="X55" s="26"/>
      <c r="Y55" s="25" t="str">
        <f t="shared" ref="Y55:Y63" si="11">IF(SUM(P55,V55)=0,"",SUM(P55,V55))</f>
        <v/>
      </c>
      <c r="Z55" s="26"/>
      <c r="AA55" s="26"/>
      <c r="AB55" s="27"/>
    </row>
    <row r="56" spans="1:29" s="8" customFormat="1" ht="18.75" customHeight="1" x14ac:dyDescent="0.2">
      <c r="A56" s="34">
        <v>5</v>
      </c>
      <c r="B56" s="35"/>
      <c r="C56" s="35"/>
      <c r="D56" s="29"/>
      <c r="E56" s="29"/>
      <c r="F56" s="29"/>
      <c r="G56" s="29"/>
      <c r="H56" s="29"/>
      <c r="I56" s="29"/>
      <c r="J56" s="28">
        <f t="shared" si="10"/>
        <v>0</v>
      </c>
      <c r="K56" s="28"/>
      <c r="L56" s="28"/>
      <c r="M56" s="25">
        <f>'1. Quartal'!M56:O56</f>
        <v>14.4</v>
      </c>
      <c r="N56" s="26"/>
      <c r="O56" s="26"/>
      <c r="P56" s="25" t="str">
        <f t="shared" si="8"/>
        <v/>
      </c>
      <c r="Q56" s="26"/>
      <c r="R56" s="26"/>
      <c r="S56" s="25">
        <f>'1. Quartal'!S56:U56</f>
        <v>43.3</v>
      </c>
      <c r="T56" s="26"/>
      <c r="U56" s="26"/>
      <c r="V56" s="25" t="str">
        <f t="shared" si="9"/>
        <v/>
      </c>
      <c r="W56" s="26"/>
      <c r="X56" s="26"/>
      <c r="Y56" s="25" t="str">
        <f t="shared" si="11"/>
        <v/>
      </c>
      <c r="Z56" s="26"/>
      <c r="AA56" s="26"/>
      <c r="AB56" s="27"/>
    </row>
    <row r="57" spans="1:29" s="8" customFormat="1" ht="18.75" customHeight="1" x14ac:dyDescent="0.2">
      <c r="A57" s="34">
        <v>6</v>
      </c>
      <c r="B57" s="35"/>
      <c r="C57" s="35"/>
      <c r="D57" s="29"/>
      <c r="E57" s="29"/>
      <c r="F57" s="29"/>
      <c r="G57" s="29"/>
      <c r="H57" s="29"/>
      <c r="I57" s="29"/>
      <c r="J57" s="28">
        <f t="shared" si="10"/>
        <v>0</v>
      </c>
      <c r="K57" s="28"/>
      <c r="L57" s="28"/>
      <c r="M57" s="25">
        <f>'1. Quartal'!M57:O57</f>
        <v>19.2</v>
      </c>
      <c r="N57" s="26"/>
      <c r="O57" s="26"/>
      <c r="P57" s="25" t="str">
        <f t="shared" si="8"/>
        <v/>
      </c>
      <c r="Q57" s="26"/>
      <c r="R57" s="26"/>
      <c r="S57" s="25">
        <f>'1. Quartal'!S57:U57</f>
        <v>57.5</v>
      </c>
      <c r="T57" s="26"/>
      <c r="U57" s="26"/>
      <c r="V57" s="25" t="str">
        <f t="shared" si="9"/>
        <v/>
      </c>
      <c r="W57" s="26"/>
      <c r="X57" s="26"/>
      <c r="Y57" s="25" t="str">
        <f t="shared" si="11"/>
        <v/>
      </c>
      <c r="Z57" s="26"/>
      <c r="AA57" s="26"/>
      <c r="AB57" s="27"/>
    </row>
    <row r="58" spans="1:29" s="8" customFormat="1" ht="18.75" customHeight="1" x14ac:dyDescent="0.2">
      <c r="A58" s="34">
        <v>7</v>
      </c>
      <c r="B58" s="35"/>
      <c r="C58" s="35"/>
      <c r="D58" s="29"/>
      <c r="E58" s="29"/>
      <c r="F58" s="29"/>
      <c r="G58" s="29"/>
      <c r="H58" s="29"/>
      <c r="I58" s="29"/>
      <c r="J58" s="28">
        <f t="shared" si="10"/>
        <v>0</v>
      </c>
      <c r="K58" s="28"/>
      <c r="L58" s="28"/>
      <c r="M58" s="25">
        <f>'1. Quartal'!M58:O58</f>
        <v>23.9</v>
      </c>
      <c r="N58" s="26"/>
      <c r="O58" s="26"/>
      <c r="P58" s="25" t="str">
        <f t="shared" si="8"/>
        <v/>
      </c>
      <c r="Q58" s="26"/>
      <c r="R58" s="26"/>
      <c r="S58" s="25">
        <f>'1. Quartal'!S58:U58</f>
        <v>71.8</v>
      </c>
      <c r="T58" s="26"/>
      <c r="U58" s="26"/>
      <c r="V58" s="25" t="str">
        <f t="shared" si="9"/>
        <v/>
      </c>
      <c r="W58" s="26"/>
      <c r="X58" s="26"/>
      <c r="Y58" s="25" t="str">
        <f t="shared" si="11"/>
        <v/>
      </c>
      <c r="Z58" s="26"/>
      <c r="AA58" s="26"/>
      <c r="AB58" s="27"/>
    </row>
    <row r="59" spans="1:29" s="8" customFormat="1" ht="18.75" customHeight="1" x14ac:dyDescent="0.2">
      <c r="A59" s="34">
        <v>8</v>
      </c>
      <c r="B59" s="35"/>
      <c r="C59" s="35"/>
      <c r="D59" s="29"/>
      <c r="E59" s="29"/>
      <c r="F59" s="29"/>
      <c r="G59" s="29"/>
      <c r="H59" s="29"/>
      <c r="I59" s="29"/>
      <c r="J59" s="28">
        <f t="shared" si="10"/>
        <v>0</v>
      </c>
      <c r="K59" s="28"/>
      <c r="L59" s="28"/>
      <c r="M59" s="25">
        <f>'1. Quartal'!M59:O59</f>
        <v>28.7</v>
      </c>
      <c r="N59" s="26"/>
      <c r="O59" s="26"/>
      <c r="P59" s="25" t="str">
        <f t="shared" si="8"/>
        <v/>
      </c>
      <c r="Q59" s="26"/>
      <c r="R59" s="26"/>
      <c r="S59" s="25">
        <f>'1. Quartal'!S59:U59</f>
        <v>86</v>
      </c>
      <c r="T59" s="26"/>
      <c r="U59" s="26"/>
      <c r="V59" s="25" t="str">
        <f t="shared" si="9"/>
        <v/>
      </c>
      <c r="W59" s="26"/>
      <c r="X59" s="26"/>
      <c r="Y59" s="25" t="str">
        <f t="shared" si="11"/>
        <v/>
      </c>
      <c r="Z59" s="26"/>
      <c r="AA59" s="26"/>
      <c r="AB59" s="27"/>
    </row>
    <row r="60" spans="1:29" s="8" customFormat="1" ht="18.75" customHeight="1" x14ac:dyDescent="0.2">
      <c r="A60" s="34">
        <v>9</v>
      </c>
      <c r="B60" s="35"/>
      <c r="C60" s="35"/>
      <c r="D60" s="29"/>
      <c r="E60" s="29"/>
      <c r="F60" s="29"/>
      <c r="G60" s="29"/>
      <c r="H60" s="29"/>
      <c r="I60" s="29"/>
      <c r="J60" s="28">
        <f t="shared" si="10"/>
        <v>0</v>
      </c>
      <c r="K60" s="28"/>
      <c r="L60" s="28"/>
      <c r="M60" s="25">
        <f>'1. Quartal'!M60:O60</f>
        <v>33.4</v>
      </c>
      <c r="N60" s="26"/>
      <c r="O60" s="26"/>
      <c r="P60" s="25" t="str">
        <f t="shared" si="8"/>
        <v/>
      </c>
      <c r="Q60" s="26"/>
      <c r="R60" s="26"/>
      <c r="S60" s="25">
        <f>'1. Quartal'!S60:U60</f>
        <v>100.3</v>
      </c>
      <c r="T60" s="26"/>
      <c r="U60" s="26"/>
      <c r="V60" s="25" t="str">
        <f t="shared" si="9"/>
        <v/>
      </c>
      <c r="W60" s="26"/>
      <c r="X60" s="26"/>
      <c r="Y60" s="25" t="str">
        <f t="shared" si="11"/>
        <v/>
      </c>
      <c r="Z60" s="26"/>
      <c r="AA60" s="26"/>
      <c r="AB60" s="27"/>
    </row>
    <row r="61" spans="1:29" s="8" customFormat="1" ht="18.75" customHeight="1" x14ac:dyDescent="0.2">
      <c r="A61" s="34">
        <v>10</v>
      </c>
      <c r="B61" s="35"/>
      <c r="C61" s="35"/>
      <c r="D61" s="29"/>
      <c r="E61" s="29"/>
      <c r="F61" s="29"/>
      <c r="G61" s="29"/>
      <c r="H61" s="29"/>
      <c r="I61" s="29"/>
      <c r="J61" s="28">
        <f t="shared" si="10"/>
        <v>0</v>
      </c>
      <c r="K61" s="28"/>
      <c r="L61" s="28"/>
      <c r="M61" s="25">
        <f>'1. Quartal'!M61:O61</f>
        <v>38.200000000000003</v>
      </c>
      <c r="N61" s="26"/>
      <c r="O61" s="26"/>
      <c r="P61" s="25" t="str">
        <f t="shared" si="8"/>
        <v/>
      </c>
      <c r="Q61" s="26"/>
      <c r="R61" s="26"/>
      <c r="S61" s="25">
        <f>'1. Quartal'!S61:U61</f>
        <v>114.5</v>
      </c>
      <c r="T61" s="26"/>
      <c r="U61" s="26"/>
      <c r="V61" s="25" t="str">
        <f t="shared" si="9"/>
        <v/>
      </c>
      <c r="W61" s="26"/>
      <c r="X61" s="26"/>
      <c r="Y61" s="25" t="str">
        <f t="shared" si="11"/>
        <v/>
      </c>
      <c r="Z61" s="26"/>
      <c r="AA61" s="26"/>
      <c r="AB61" s="27"/>
    </row>
    <row r="62" spans="1:29" s="8" customFormat="1" ht="18.75" customHeight="1" x14ac:dyDescent="0.2">
      <c r="A62" s="34">
        <v>11</v>
      </c>
      <c r="B62" s="35"/>
      <c r="C62" s="35"/>
      <c r="D62" s="29"/>
      <c r="E62" s="29"/>
      <c r="F62" s="29"/>
      <c r="G62" s="29"/>
      <c r="H62" s="29"/>
      <c r="I62" s="29"/>
      <c r="J62" s="28">
        <f t="shared" si="10"/>
        <v>0</v>
      </c>
      <c r="K62" s="28"/>
      <c r="L62" s="28"/>
      <c r="M62" s="25">
        <f>'1. Quartal'!M62:O62</f>
        <v>42.9</v>
      </c>
      <c r="N62" s="26"/>
      <c r="O62" s="26"/>
      <c r="P62" s="25" t="str">
        <f t="shared" si="8"/>
        <v/>
      </c>
      <c r="Q62" s="26"/>
      <c r="R62" s="26"/>
      <c r="S62" s="25">
        <f>'1. Quartal'!S62:U62</f>
        <v>128.80000000000001</v>
      </c>
      <c r="T62" s="26"/>
      <c r="U62" s="26"/>
      <c r="V62" s="25" t="str">
        <f t="shared" si="9"/>
        <v/>
      </c>
      <c r="W62" s="26"/>
      <c r="X62" s="26"/>
      <c r="Y62" s="25" t="str">
        <f t="shared" si="11"/>
        <v/>
      </c>
      <c r="Z62" s="26"/>
      <c r="AA62" s="26"/>
      <c r="AB62" s="27"/>
    </row>
    <row r="63" spans="1:29" s="8" customFormat="1" ht="18.75" customHeight="1" x14ac:dyDescent="0.2">
      <c r="A63" s="56">
        <v>12</v>
      </c>
      <c r="B63" s="57"/>
      <c r="C63" s="57"/>
      <c r="D63" s="60"/>
      <c r="E63" s="60"/>
      <c r="F63" s="60"/>
      <c r="G63" s="60"/>
      <c r="H63" s="60"/>
      <c r="I63" s="60"/>
      <c r="J63" s="61">
        <f t="shared" si="10"/>
        <v>0</v>
      </c>
      <c r="K63" s="61"/>
      <c r="L63" s="61"/>
      <c r="M63" s="25">
        <f>'1. Quartal'!M63:O63</f>
        <v>47.7</v>
      </c>
      <c r="N63" s="26"/>
      <c r="O63" s="26"/>
      <c r="P63" s="32" t="str">
        <f t="shared" si="8"/>
        <v/>
      </c>
      <c r="Q63" s="33"/>
      <c r="R63" s="33"/>
      <c r="S63" s="25">
        <f>'1. Quartal'!S63:U63</f>
        <v>143</v>
      </c>
      <c r="T63" s="26"/>
      <c r="U63" s="26"/>
      <c r="V63" s="32" t="str">
        <f t="shared" si="9"/>
        <v/>
      </c>
      <c r="W63" s="33"/>
      <c r="X63" s="33"/>
      <c r="Y63" s="32" t="str">
        <f t="shared" si="11"/>
        <v/>
      </c>
      <c r="Z63" s="33"/>
      <c r="AA63" s="33"/>
      <c r="AB63" s="48"/>
    </row>
    <row r="64" spans="1:29" s="3" customFormat="1" ht="18.75" customHeight="1" x14ac:dyDescent="0.2">
      <c r="A64" s="53" t="s">
        <v>43</v>
      </c>
      <c r="B64" s="54"/>
      <c r="C64" s="54"/>
      <c r="D64" s="43" t="str">
        <f>IF(SUM(D51:F63)=0,"",SUM(D51:F63))</f>
        <v/>
      </c>
      <c r="E64" s="44"/>
      <c r="F64" s="44"/>
      <c r="G64" s="43" t="str">
        <f>IF(SUM(G51:I63)=0,"",SUM(G51:I63))</f>
        <v/>
      </c>
      <c r="H64" s="44"/>
      <c r="I64" s="44"/>
      <c r="J64" s="43" t="str">
        <f>IF(SUM(J51:L63)=0,"",SUM(J51:L63))</f>
        <v/>
      </c>
      <c r="K64" s="44"/>
      <c r="L64" s="44"/>
      <c r="M64" s="44"/>
      <c r="N64" s="44"/>
      <c r="O64" s="44"/>
      <c r="P64" s="45">
        <f>IF(SUM(P51:R63)=0,0,SUM(P51:R63))</f>
        <v>0</v>
      </c>
      <c r="Q64" s="46"/>
      <c r="R64" s="46"/>
      <c r="S64" s="44"/>
      <c r="T64" s="44"/>
      <c r="U64" s="44"/>
      <c r="V64" s="45">
        <f>IF(SUM(V51:X63)=0,0,SUM(V51:X63))</f>
        <v>0</v>
      </c>
      <c r="W64" s="46"/>
      <c r="X64" s="46"/>
      <c r="Y64" s="45">
        <f>P64+V64</f>
        <v>0</v>
      </c>
      <c r="Z64" s="46"/>
      <c r="AA64" s="46"/>
      <c r="AB64" s="47"/>
    </row>
    <row r="65" spans="1:29" s="11" customFormat="1" ht="7.5" customHeight="1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</row>
    <row r="66" spans="1:29" s="23" customFormat="1" ht="24" customHeight="1" x14ac:dyDescent="0.2">
      <c r="A66" s="116" t="str">
        <f xml:space="preserve"> "TOTAL Leistungsbeiträge Kanton / Gemeinden 2. Quartal "&amp;Y1&amp;""</f>
        <v>TOTAL Leistungsbeiträge Kanton / Gemeinden 2. Quartal 2025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8"/>
      <c r="P66" s="105">
        <f>P29+P46+P64</f>
        <v>0</v>
      </c>
      <c r="Q66" s="106"/>
      <c r="R66" s="107"/>
      <c r="S66" s="108"/>
      <c r="T66" s="109"/>
      <c r="U66" s="110"/>
      <c r="V66" s="111">
        <f>V29+V46+V64</f>
        <v>0</v>
      </c>
      <c r="W66" s="112"/>
      <c r="X66" s="112"/>
      <c r="Y66" s="111">
        <f>Y29+Y46+Y64</f>
        <v>0</v>
      </c>
      <c r="Z66" s="113"/>
      <c r="AA66" s="113"/>
      <c r="AB66" s="114"/>
      <c r="AC66" s="22"/>
    </row>
  </sheetData>
  <sheetProtection algorithmName="SHA-512" hashValue="81B7t5RdVuwznwHI2dF5pGLotnZ9OmmxwKvXw+AoEYvvGoukeVswdzNIpVMD3jPbU2udS1Rw0mdM4ZVjAu/q3Q==" saltValue="1n0fu0xGFgpMk35VI1R9EQ==" spinCount="100000" sheet="1" objects="1" scenarios="1" selectLockedCells="1"/>
  <mergeCells count="471">
    <mergeCell ref="V64:X64"/>
    <mergeCell ref="Y64:AB64"/>
    <mergeCell ref="A65:AB65"/>
    <mergeCell ref="A66:O66"/>
    <mergeCell ref="P66:R66"/>
    <mergeCell ref="S66:U66"/>
    <mergeCell ref="V66:X66"/>
    <mergeCell ref="Y66:AB66"/>
    <mergeCell ref="S63:U63"/>
    <mergeCell ref="V63:X63"/>
    <mergeCell ref="Y63:AB63"/>
    <mergeCell ref="A64:C64"/>
    <mergeCell ref="D64:F64"/>
    <mergeCell ref="G64:I64"/>
    <mergeCell ref="J64:L64"/>
    <mergeCell ref="M64:O64"/>
    <mergeCell ref="P64:R64"/>
    <mergeCell ref="S64:U64"/>
    <mergeCell ref="A63:C63"/>
    <mergeCell ref="D63:F63"/>
    <mergeCell ref="G63:I63"/>
    <mergeCell ref="J63:L63"/>
    <mergeCell ref="M63:O63"/>
    <mergeCell ref="P63:R63"/>
    <mergeCell ref="Y61:AB61"/>
    <mergeCell ref="A62:C62"/>
    <mergeCell ref="D62:F62"/>
    <mergeCell ref="G62:I62"/>
    <mergeCell ref="J62:L62"/>
    <mergeCell ref="M62:O62"/>
    <mergeCell ref="P62:R62"/>
    <mergeCell ref="S62:U62"/>
    <mergeCell ref="V62:X62"/>
    <mergeCell ref="Y62:AB62"/>
    <mergeCell ref="A61:C61"/>
    <mergeCell ref="D61:F61"/>
    <mergeCell ref="G61:I61"/>
    <mergeCell ref="J61:L61"/>
    <mergeCell ref="M61:O61"/>
    <mergeCell ref="P61:R61"/>
    <mergeCell ref="S61:U61"/>
    <mergeCell ref="V61:X61"/>
    <mergeCell ref="S59:U59"/>
    <mergeCell ref="V59:X59"/>
    <mergeCell ref="Y59:AB59"/>
    <mergeCell ref="A60:C60"/>
    <mergeCell ref="D60:F60"/>
    <mergeCell ref="G60:I60"/>
    <mergeCell ref="J60:L60"/>
    <mergeCell ref="M60:O60"/>
    <mergeCell ref="P60:R60"/>
    <mergeCell ref="S60:U60"/>
    <mergeCell ref="A59:C59"/>
    <mergeCell ref="D59:F59"/>
    <mergeCell ref="G59:I59"/>
    <mergeCell ref="J59:L59"/>
    <mergeCell ref="M59:O59"/>
    <mergeCell ref="P59:R59"/>
    <mergeCell ref="V60:X60"/>
    <mergeCell ref="Y60:AB60"/>
    <mergeCell ref="A58:C58"/>
    <mergeCell ref="D58:F58"/>
    <mergeCell ref="G58:I58"/>
    <mergeCell ref="J58:L58"/>
    <mergeCell ref="M58:O58"/>
    <mergeCell ref="P58:R58"/>
    <mergeCell ref="S58:U58"/>
    <mergeCell ref="V58:X58"/>
    <mergeCell ref="Y58:AB58"/>
    <mergeCell ref="A57:C57"/>
    <mergeCell ref="D57:F57"/>
    <mergeCell ref="G57:I57"/>
    <mergeCell ref="J57:L57"/>
    <mergeCell ref="M57:O57"/>
    <mergeCell ref="P57:R57"/>
    <mergeCell ref="S57:U57"/>
    <mergeCell ref="V57:X57"/>
    <mergeCell ref="Y57:AB57"/>
    <mergeCell ref="S55:U55"/>
    <mergeCell ref="V55:X55"/>
    <mergeCell ref="Y55:AB55"/>
    <mergeCell ref="A56:C56"/>
    <mergeCell ref="D56:F56"/>
    <mergeCell ref="G56:I56"/>
    <mergeCell ref="J56:L56"/>
    <mergeCell ref="M56:O56"/>
    <mergeCell ref="P56:R56"/>
    <mergeCell ref="S56:U56"/>
    <mergeCell ref="A55:C55"/>
    <mergeCell ref="D55:F55"/>
    <mergeCell ref="G55:I55"/>
    <mergeCell ref="J55:L55"/>
    <mergeCell ref="M55:O55"/>
    <mergeCell ref="P55:R55"/>
    <mergeCell ref="V56:X56"/>
    <mergeCell ref="Y56:AB56"/>
    <mergeCell ref="A54:C54"/>
    <mergeCell ref="D54:F54"/>
    <mergeCell ref="G54:I54"/>
    <mergeCell ref="J54:L54"/>
    <mergeCell ref="M54:O54"/>
    <mergeCell ref="P54:R54"/>
    <mergeCell ref="S54:U54"/>
    <mergeCell ref="V54:X54"/>
    <mergeCell ref="Y54:AB54"/>
    <mergeCell ref="A53:C53"/>
    <mergeCell ref="D53:F53"/>
    <mergeCell ref="G53:I53"/>
    <mergeCell ref="J53:L53"/>
    <mergeCell ref="M53:O53"/>
    <mergeCell ref="P53:R53"/>
    <mergeCell ref="S53:U53"/>
    <mergeCell ref="V53:X53"/>
    <mergeCell ref="Y53:AB53"/>
    <mergeCell ref="A52:C52"/>
    <mergeCell ref="D52:F52"/>
    <mergeCell ref="G52:I52"/>
    <mergeCell ref="J52:L52"/>
    <mergeCell ref="M52:O52"/>
    <mergeCell ref="P52:R52"/>
    <mergeCell ref="S52:U52"/>
    <mergeCell ref="V52:X52"/>
    <mergeCell ref="Y52:AB52"/>
    <mergeCell ref="A51:C51"/>
    <mergeCell ref="D51:F51"/>
    <mergeCell ref="G51:I51"/>
    <mergeCell ref="J51:L51"/>
    <mergeCell ref="M51:O51"/>
    <mergeCell ref="P51:R51"/>
    <mergeCell ref="S51:U51"/>
    <mergeCell ref="V51:X51"/>
    <mergeCell ref="Y51:AB51"/>
    <mergeCell ref="A50:C50"/>
    <mergeCell ref="D50:F50"/>
    <mergeCell ref="G50:I50"/>
    <mergeCell ref="J50:L50"/>
    <mergeCell ref="M50:O50"/>
    <mergeCell ref="P50:R50"/>
    <mergeCell ref="S50:U50"/>
    <mergeCell ref="V50:X50"/>
    <mergeCell ref="Y50:AB50"/>
    <mergeCell ref="A47:AB47"/>
    <mergeCell ref="A48:C49"/>
    <mergeCell ref="D48:L48"/>
    <mergeCell ref="M48:R48"/>
    <mergeCell ref="S48:X48"/>
    <mergeCell ref="Y48:AB49"/>
    <mergeCell ref="D49:F49"/>
    <mergeCell ref="G49:I49"/>
    <mergeCell ref="J49:L49"/>
    <mergeCell ref="M49:O49"/>
    <mergeCell ref="P49:R49"/>
    <mergeCell ref="S49:U49"/>
    <mergeCell ref="V49:X49"/>
    <mergeCell ref="S45:U45"/>
    <mergeCell ref="V45:X45"/>
    <mergeCell ref="Y45:AB45"/>
    <mergeCell ref="A46:C46"/>
    <mergeCell ref="D46:F46"/>
    <mergeCell ref="G46:I46"/>
    <mergeCell ref="J46:L46"/>
    <mergeCell ref="M46:O46"/>
    <mergeCell ref="P46:R46"/>
    <mergeCell ref="S46:U46"/>
    <mergeCell ref="A45:C45"/>
    <mergeCell ref="D45:F45"/>
    <mergeCell ref="G45:I45"/>
    <mergeCell ref="J45:L45"/>
    <mergeCell ref="M45:O45"/>
    <mergeCell ref="P45:R45"/>
    <mergeCell ref="V46:X46"/>
    <mergeCell ref="Y46:AB46"/>
    <mergeCell ref="A44:C44"/>
    <mergeCell ref="D44:F44"/>
    <mergeCell ref="G44:I44"/>
    <mergeCell ref="J44:L44"/>
    <mergeCell ref="M44:O44"/>
    <mergeCell ref="P44:R44"/>
    <mergeCell ref="S44:U44"/>
    <mergeCell ref="V44:X44"/>
    <mergeCell ref="Y44:AB44"/>
    <mergeCell ref="A43:C43"/>
    <mergeCell ref="D43:F43"/>
    <mergeCell ref="G43:I43"/>
    <mergeCell ref="J43:L43"/>
    <mergeCell ref="M43:O43"/>
    <mergeCell ref="P43:R43"/>
    <mergeCell ref="S43:U43"/>
    <mergeCell ref="V43:X43"/>
    <mergeCell ref="Y43:AB43"/>
    <mergeCell ref="S41:U41"/>
    <mergeCell ref="V41:X41"/>
    <mergeCell ref="Y41:AB41"/>
    <mergeCell ref="A42:C42"/>
    <mergeCell ref="D42:F42"/>
    <mergeCell ref="G42:I42"/>
    <mergeCell ref="J42:L42"/>
    <mergeCell ref="M42:O42"/>
    <mergeCell ref="P42:R42"/>
    <mergeCell ref="S42:U42"/>
    <mergeCell ref="A41:C41"/>
    <mergeCell ref="D41:F41"/>
    <mergeCell ref="G41:I41"/>
    <mergeCell ref="J41:L41"/>
    <mergeCell ref="M41:O41"/>
    <mergeCell ref="P41:R41"/>
    <mergeCell ref="V42:X42"/>
    <mergeCell ref="Y42:AB42"/>
    <mergeCell ref="A40:C40"/>
    <mergeCell ref="D40:F40"/>
    <mergeCell ref="G40:I40"/>
    <mergeCell ref="J40:L40"/>
    <mergeCell ref="M40:O40"/>
    <mergeCell ref="P40:R40"/>
    <mergeCell ref="S40:U40"/>
    <mergeCell ref="V40:X40"/>
    <mergeCell ref="Y40:AB40"/>
    <mergeCell ref="A39:C39"/>
    <mergeCell ref="D39:F39"/>
    <mergeCell ref="G39:I39"/>
    <mergeCell ref="J39:L39"/>
    <mergeCell ref="M39:O39"/>
    <mergeCell ref="P39:R39"/>
    <mergeCell ref="S39:U39"/>
    <mergeCell ref="V39:X39"/>
    <mergeCell ref="Y39:AB39"/>
    <mergeCell ref="S37:U37"/>
    <mergeCell ref="V37:X37"/>
    <mergeCell ref="Y37:AB37"/>
    <mergeCell ref="A38:C38"/>
    <mergeCell ref="D38:F38"/>
    <mergeCell ref="G38:I38"/>
    <mergeCell ref="J38:L38"/>
    <mergeCell ref="M38:O38"/>
    <mergeCell ref="P38:R38"/>
    <mergeCell ref="S38:U38"/>
    <mergeCell ref="A37:C37"/>
    <mergeCell ref="D37:F37"/>
    <mergeCell ref="G37:I37"/>
    <mergeCell ref="J37:L37"/>
    <mergeCell ref="M37:O37"/>
    <mergeCell ref="P37:R37"/>
    <mergeCell ref="V38:X38"/>
    <mergeCell ref="Y38:AB38"/>
    <mergeCell ref="A36:C36"/>
    <mergeCell ref="D36:F36"/>
    <mergeCell ref="G36:I36"/>
    <mergeCell ref="J36:L36"/>
    <mergeCell ref="M36:O36"/>
    <mergeCell ref="P36:R36"/>
    <mergeCell ref="S36:U36"/>
    <mergeCell ref="V36:X36"/>
    <mergeCell ref="Y36:AB36"/>
    <mergeCell ref="A35:C35"/>
    <mergeCell ref="D35:F35"/>
    <mergeCell ref="G35:I35"/>
    <mergeCell ref="J35:L35"/>
    <mergeCell ref="M35:O35"/>
    <mergeCell ref="P35:R35"/>
    <mergeCell ref="S35:U35"/>
    <mergeCell ref="V35:X35"/>
    <mergeCell ref="Y35:AB35"/>
    <mergeCell ref="S33:U33"/>
    <mergeCell ref="V33:X33"/>
    <mergeCell ref="Y33:AB33"/>
    <mergeCell ref="A34:C34"/>
    <mergeCell ref="D34:F34"/>
    <mergeCell ref="G34:I34"/>
    <mergeCell ref="J34:L34"/>
    <mergeCell ref="M34:O34"/>
    <mergeCell ref="P34:R34"/>
    <mergeCell ref="S34:U34"/>
    <mergeCell ref="A33:C33"/>
    <mergeCell ref="D33:F33"/>
    <mergeCell ref="G33:I33"/>
    <mergeCell ref="J33:L33"/>
    <mergeCell ref="M33:O33"/>
    <mergeCell ref="P33:R33"/>
    <mergeCell ref="V34:X34"/>
    <mergeCell ref="Y34:AB34"/>
    <mergeCell ref="G32:I32"/>
    <mergeCell ref="J32:L32"/>
    <mergeCell ref="M32:O32"/>
    <mergeCell ref="P32:R32"/>
    <mergeCell ref="S32:U32"/>
    <mergeCell ref="V32:X32"/>
    <mergeCell ref="S29:U29"/>
    <mergeCell ref="V29:X29"/>
    <mergeCell ref="Y29:AB29"/>
    <mergeCell ref="A30:AB30"/>
    <mergeCell ref="A31:C32"/>
    <mergeCell ref="D31:L31"/>
    <mergeCell ref="M31:R31"/>
    <mergeCell ref="S31:X31"/>
    <mergeCell ref="Y31:AB32"/>
    <mergeCell ref="D32:F32"/>
    <mergeCell ref="A29:C29"/>
    <mergeCell ref="D29:F29"/>
    <mergeCell ref="G29:I29"/>
    <mergeCell ref="J29:L29"/>
    <mergeCell ref="M29:O29"/>
    <mergeCell ref="P29:R29"/>
    <mergeCell ref="A28:C28"/>
    <mergeCell ref="D28:F28"/>
    <mergeCell ref="G28:I28"/>
    <mergeCell ref="J28:L28"/>
    <mergeCell ref="M28:O28"/>
    <mergeCell ref="P28:R28"/>
    <mergeCell ref="S28:U28"/>
    <mergeCell ref="V28:X28"/>
    <mergeCell ref="Y28:AB28"/>
    <mergeCell ref="A27:C27"/>
    <mergeCell ref="D27:F27"/>
    <mergeCell ref="G27:I27"/>
    <mergeCell ref="J27:L27"/>
    <mergeCell ref="M27:O27"/>
    <mergeCell ref="P27:R27"/>
    <mergeCell ref="S27:U27"/>
    <mergeCell ref="V27:X27"/>
    <mergeCell ref="Y27:AB27"/>
    <mergeCell ref="S25:U25"/>
    <mergeCell ref="V25:X25"/>
    <mergeCell ref="Y25:AB25"/>
    <mergeCell ref="A26:C26"/>
    <mergeCell ref="D26:F26"/>
    <mergeCell ref="G26:I26"/>
    <mergeCell ref="J26:L26"/>
    <mergeCell ref="M26:O26"/>
    <mergeCell ref="P26:R26"/>
    <mergeCell ref="S26:U26"/>
    <mergeCell ref="A25:C25"/>
    <mergeCell ref="D25:F25"/>
    <mergeCell ref="G25:I25"/>
    <mergeCell ref="J25:L25"/>
    <mergeCell ref="M25:O25"/>
    <mergeCell ref="P25:R25"/>
    <mergeCell ref="V26:X26"/>
    <mergeCell ref="Y26:AB26"/>
    <mergeCell ref="A24:C24"/>
    <mergeCell ref="D24:F24"/>
    <mergeCell ref="G24:I24"/>
    <mergeCell ref="J24:L24"/>
    <mergeCell ref="M24:O24"/>
    <mergeCell ref="P24:R24"/>
    <mergeCell ref="S24:U24"/>
    <mergeCell ref="V24:X24"/>
    <mergeCell ref="Y24:AB24"/>
    <mergeCell ref="A23:C23"/>
    <mergeCell ref="D23:F23"/>
    <mergeCell ref="G23:I23"/>
    <mergeCell ref="J23:L23"/>
    <mergeCell ref="M23:O23"/>
    <mergeCell ref="P23:R23"/>
    <mergeCell ref="S23:U23"/>
    <mergeCell ref="V23:X23"/>
    <mergeCell ref="Y23:AB23"/>
    <mergeCell ref="S21:U21"/>
    <mergeCell ref="V21:X21"/>
    <mergeCell ref="Y21:AB21"/>
    <mergeCell ref="A22:C22"/>
    <mergeCell ref="D22:F22"/>
    <mergeCell ref="G22:I22"/>
    <mergeCell ref="J22:L22"/>
    <mergeCell ref="M22:O22"/>
    <mergeCell ref="P22:R22"/>
    <mergeCell ref="S22:U22"/>
    <mergeCell ref="A21:C21"/>
    <mergeCell ref="D21:F21"/>
    <mergeCell ref="G21:I21"/>
    <mergeCell ref="J21:L21"/>
    <mergeCell ref="M21:O21"/>
    <mergeCell ref="P21:R21"/>
    <mergeCell ref="V22:X22"/>
    <mergeCell ref="Y22:AB22"/>
    <mergeCell ref="A20:C20"/>
    <mergeCell ref="D20:F20"/>
    <mergeCell ref="G20:I20"/>
    <mergeCell ref="J20:L20"/>
    <mergeCell ref="M20:O20"/>
    <mergeCell ref="P20:R20"/>
    <mergeCell ref="S20:U20"/>
    <mergeCell ref="V20:X20"/>
    <mergeCell ref="Y20:AB20"/>
    <mergeCell ref="A19:C19"/>
    <mergeCell ref="D19:F19"/>
    <mergeCell ref="G19:I19"/>
    <mergeCell ref="J19:L19"/>
    <mergeCell ref="M19:O19"/>
    <mergeCell ref="P19:R19"/>
    <mergeCell ref="S19:U19"/>
    <mergeCell ref="V19:X19"/>
    <mergeCell ref="Y19:AB19"/>
    <mergeCell ref="S17:U17"/>
    <mergeCell ref="V17:X17"/>
    <mergeCell ref="Y17:AB17"/>
    <mergeCell ref="A18:C18"/>
    <mergeCell ref="D18:F18"/>
    <mergeCell ref="G18:I18"/>
    <mergeCell ref="J18:L18"/>
    <mergeCell ref="M18:O18"/>
    <mergeCell ref="P18:R18"/>
    <mergeCell ref="S18:U18"/>
    <mergeCell ref="A17:C17"/>
    <mergeCell ref="D17:F17"/>
    <mergeCell ref="G17:I17"/>
    <mergeCell ref="J17:L17"/>
    <mergeCell ref="M17:O17"/>
    <mergeCell ref="P17:R17"/>
    <mergeCell ref="V18:X18"/>
    <mergeCell ref="Y18:AB18"/>
    <mergeCell ref="Y15:AB15"/>
    <mergeCell ref="A16:C16"/>
    <mergeCell ref="D16:F16"/>
    <mergeCell ref="G16:I16"/>
    <mergeCell ref="J16:L16"/>
    <mergeCell ref="M16:O16"/>
    <mergeCell ref="P16:R16"/>
    <mergeCell ref="S16:U16"/>
    <mergeCell ref="V16:X16"/>
    <mergeCell ref="Y16:AB16"/>
    <mergeCell ref="A15:C15"/>
    <mergeCell ref="D15:F15"/>
    <mergeCell ref="G15:I15"/>
    <mergeCell ref="J15:L15"/>
    <mergeCell ref="M15:O15"/>
    <mergeCell ref="P15:R15"/>
    <mergeCell ref="S15:U15"/>
    <mergeCell ref="V15:X15"/>
    <mergeCell ref="Y11:AB11"/>
    <mergeCell ref="A13:C14"/>
    <mergeCell ref="D13:L13"/>
    <mergeCell ref="M13:R13"/>
    <mergeCell ref="S13:X13"/>
    <mergeCell ref="Y13:AB14"/>
    <mergeCell ref="V14:X14"/>
    <mergeCell ref="A12:L12"/>
    <mergeCell ref="M12:AB12"/>
    <mergeCell ref="D14:F14"/>
    <mergeCell ref="G14:I14"/>
    <mergeCell ref="J14:L14"/>
    <mergeCell ref="M14:O14"/>
    <mergeCell ref="P14:R14"/>
    <mergeCell ref="S14:U14"/>
    <mergeCell ref="A11:I11"/>
    <mergeCell ref="J11:L11"/>
    <mergeCell ref="M11:X11"/>
    <mergeCell ref="A7:AB7"/>
    <mergeCell ref="A8:AB8"/>
    <mergeCell ref="A9:P9"/>
    <mergeCell ref="Q9:AB9"/>
    <mergeCell ref="A10:P10"/>
    <mergeCell ref="Q10:U10"/>
    <mergeCell ref="V10:AB10"/>
    <mergeCell ref="A5:F5"/>
    <mergeCell ref="G5:P5"/>
    <mergeCell ref="Q5:R5"/>
    <mergeCell ref="S5:AB5"/>
    <mergeCell ref="A6:F6"/>
    <mergeCell ref="G6:P6"/>
    <mergeCell ref="Q6:R6"/>
    <mergeCell ref="S6:AB6"/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</mergeCells>
  <conditionalFormatting sqref="M11:X11">
    <cfRule type="containsText" dxfId="15" priority="2" operator="containsText" text="Bettenzahl">
      <formula>NOT(ISERROR(SEARCH("Bettenzahl",M11)))</formula>
    </cfRule>
  </conditionalFormatting>
  <conditionalFormatting sqref="M12:AB12">
    <cfRule type="containsErrors" dxfId="14" priority="1">
      <formula>ISERROR(M12)</formula>
    </cfRule>
  </conditionalFormatting>
  <dataValidations disablePrompts="1" count="1">
    <dataValidation type="custom" allowBlank="1" showInputMessage="1" showErrorMessage="1" errorTitle="Zahl zu gross" error="Die Anzahl Pflegetage ausserkantonaler Bewohner kann nicht höher sein als das Total aller Pflegetage." sqref="K51:L63 K34:L45">
      <formula1>IF(K34&gt;F34,FALSE,TRUE)</formula1>
    </dataValidation>
  </dataValidations>
  <hyperlinks>
    <hyperlink ref="Q9" r:id="rId1"/>
  </hyperlinks>
  <printOptions horizontalCentered="1"/>
  <pageMargins left="0.51181102362204722" right="0.51181102362204722" top="0.31496062992125984" bottom="0.21" header="0.15748031496062992" footer="0.15748031496062992"/>
  <pageSetup paperSize="9" scale="64" orientation="portrait" r:id="rId2"/>
  <headerFooter scaleWithDoc="0"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C66"/>
  <sheetViews>
    <sheetView zoomScaleNormal="100" workbookViewId="0">
      <selection activeCell="D16" sqref="D16:F16"/>
    </sheetView>
  </sheetViews>
  <sheetFormatPr baseColWidth="10" defaultRowHeight="12.75" x14ac:dyDescent="0.2"/>
  <cols>
    <col min="1" max="28" width="4.7109375" customWidth="1"/>
  </cols>
  <sheetData>
    <row r="1" spans="1:28" ht="18.75" customHeight="1" x14ac:dyDescent="0.2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9">
        <f>'1. Quartal'!Y1:AB2</f>
        <v>2025</v>
      </c>
      <c r="Z1" s="129"/>
      <c r="AA1" s="129"/>
      <c r="AB1" s="130"/>
    </row>
    <row r="2" spans="1:28" ht="18.75" customHeight="1" x14ac:dyDescent="0.2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31"/>
      <c r="Z2" s="131"/>
      <c r="AA2" s="131"/>
      <c r="AB2" s="132"/>
    </row>
    <row r="3" spans="1:28" s="1" customFormat="1" ht="18.75" customHeight="1" x14ac:dyDescent="0.2">
      <c r="A3" s="133" t="s">
        <v>1</v>
      </c>
      <c r="B3" s="134"/>
      <c r="C3" s="134"/>
      <c r="D3" s="134"/>
      <c r="E3" s="134"/>
      <c r="F3" s="134"/>
      <c r="G3" s="135">
        <f>'1. Quartal'!G3:AB3</f>
        <v>0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</row>
    <row r="4" spans="1:28" s="1" customFormat="1" ht="18.75" customHeight="1" x14ac:dyDescent="0.2">
      <c r="A4" s="133" t="s">
        <v>14</v>
      </c>
      <c r="B4" s="134"/>
      <c r="C4" s="134"/>
      <c r="D4" s="134"/>
      <c r="E4" s="134"/>
      <c r="F4" s="134"/>
      <c r="G4" s="135">
        <f>'1. Quartal'!G4:P4</f>
        <v>0</v>
      </c>
      <c r="H4" s="135"/>
      <c r="I4" s="135"/>
      <c r="J4" s="135"/>
      <c r="K4" s="135"/>
      <c r="L4" s="135"/>
      <c r="M4" s="135"/>
      <c r="N4" s="135"/>
      <c r="O4" s="135"/>
      <c r="P4" s="135"/>
      <c r="Q4" s="134" t="s">
        <v>2</v>
      </c>
      <c r="R4" s="134"/>
      <c r="S4" s="135">
        <f>'1. Quartal'!S4:T4</f>
        <v>0</v>
      </c>
      <c r="T4" s="135"/>
      <c r="U4" s="134" t="s">
        <v>3</v>
      </c>
      <c r="V4" s="134"/>
      <c r="W4" s="135">
        <f>'1. Quartal'!W4:AB4</f>
        <v>0</v>
      </c>
      <c r="X4" s="135"/>
      <c r="Y4" s="135"/>
      <c r="Z4" s="135"/>
      <c r="AA4" s="135"/>
      <c r="AB4" s="136"/>
    </row>
    <row r="5" spans="1:28" s="1" customFormat="1" ht="18.75" customHeight="1" x14ac:dyDescent="0.2">
      <c r="A5" s="133" t="s">
        <v>4</v>
      </c>
      <c r="B5" s="134"/>
      <c r="C5" s="134"/>
      <c r="D5" s="134"/>
      <c r="E5" s="134"/>
      <c r="F5" s="134"/>
      <c r="G5" s="146">
        <f>'1. Quartal'!G5:P5</f>
        <v>0</v>
      </c>
      <c r="H5" s="147"/>
      <c r="I5" s="147"/>
      <c r="J5" s="147"/>
      <c r="K5" s="147"/>
      <c r="L5" s="147"/>
      <c r="M5" s="147"/>
      <c r="N5" s="147"/>
      <c r="O5" s="147"/>
      <c r="P5" s="147"/>
      <c r="Q5" s="134" t="s">
        <v>5</v>
      </c>
      <c r="R5" s="134"/>
      <c r="S5" s="148">
        <f>'1. Quartal'!S5:AB5</f>
        <v>0</v>
      </c>
      <c r="T5" s="149"/>
      <c r="U5" s="149"/>
      <c r="V5" s="149"/>
      <c r="W5" s="149"/>
      <c r="X5" s="149"/>
      <c r="Y5" s="149"/>
      <c r="Z5" s="149"/>
      <c r="AA5" s="149"/>
      <c r="AB5" s="150"/>
    </row>
    <row r="6" spans="1:28" s="1" customFormat="1" ht="18.75" customHeight="1" x14ac:dyDescent="0.2">
      <c r="A6" s="151" t="s">
        <v>6</v>
      </c>
      <c r="B6" s="152"/>
      <c r="C6" s="152"/>
      <c r="D6" s="152"/>
      <c r="E6" s="152"/>
      <c r="F6" s="152"/>
      <c r="G6" s="153">
        <f>'1. Quartal'!G6:P6</f>
        <v>0</v>
      </c>
      <c r="H6" s="154"/>
      <c r="I6" s="154"/>
      <c r="J6" s="154"/>
      <c r="K6" s="154"/>
      <c r="L6" s="154"/>
      <c r="M6" s="154"/>
      <c r="N6" s="154"/>
      <c r="O6" s="154"/>
      <c r="P6" s="155"/>
      <c r="Q6" s="152" t="s">
        <v>44</v>
      </c>
      <c r="R6" s="152"/>
      <c r="S6" s="153">
        <f>'1. Quartal'!S6:AB6</f>
        <v>0</v>
      </c>
      <c r="T6" s="154"/>
      <c r="U6" s="154"/>
      <c r="V6" s="154"/>
      <c r="W6" s="154"/>
      <c r="X6" s="154"/>
      <c r="Y6" s="154"/>
      <c r="Z6" s="154"/>
      <c r="AA6" s="154"/>
      <c r="AB6" s="156"/>
    </row>
    <row r="7" spans="1:28" s="11" customFormat="1" ht="7.5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</row>
    <row r="8" spans="1:28" s="1" customFormat="1" ht="24.75" customHeight="1" x14ac:dyDescent="0.2">
      <c r="A8" s="138" t="str">
        <f>"Leistungsbeiträge 3. Quartal "&amp;Y1</f>
        <v>Leistungsbeiträge 3. Quartal 2025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40"/>
    </row>
    <row r="9" spans="1:28" s="2" customFormat="1" ht="18.75" customHeight="1" x14ac:dyDescent="0.2">
      <c r="A9" s="141" t="str">
        <f>"Bitte ausfüllen und bis 10. Oktober " &amp;Y1&amp;" einschicken an:"</f>
        <v>Bitte ausfüllen und bis 10. Oktober 2025 einschicken an: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81" t="s">
        <v>15</v>
      </c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4"/>
    </row>
    <row r="10" spans="1:28" s="2" customFormat="1" ht="18.75" customHeight="1" x14ac:dyDescent="0.2">
      <c r="A10" s="145" t="s">
        <v>12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81" t="s">
        <v>39</v>
      </c>
      <c r="R10" s="81"/>
      <c r="S10" s="81"/>
      <c r="T10" s="81"/>
      <c r="U10" s="81"/>
      <c r="V10" s="82" t="s">
        <v>40</v>
      </c>
      <c r="W10" s="82"/>
      <c r="X10" s="82"/>
      <c r="Y10" s="82"/>
      <c r="Z10" s="82"/>
      <c r="AA10" s="82"/>
      <c r="AB10" s="83"/>
    </row>
    <row r="11" spans="1:28" s="1" customFormat="1" ht="18.75" customHeight="1" x14ac:dyDescent="0.2">
      <c r="A11" s="166" t="s">
        <v>30</v>
      </c>
      <c r="B11" s="167"/>
      <c r="C11" s="167"/>
      <c r="D11" s="167"/>
      <c r="E11" s="167"/>
      <c r="F11" s="167"/>
      <c r="G11" s="167"/>
      <c r="H11" s="167"/>
      <c r="I11" s="168"/>
      <c r="J11" s="169" t="str">
        <f>IF('1. Quartal'!J11:L11="","",'1. Quartal'!J11:L11)</f>
        <v/>
      </c>
      <c r="K11" s="170"/>
      <c r="L11" s="171"/>
      <c r="M11" s="119" t="str">
        <f>IF(J11="","Bitte Bettenzahl gemäss Pflegeheimliste eintragen !      ","Maximal beitragsberechtigte Pflegetage:")</f>
        <v xml:space="preserve">Bitte Bettenzahl gemäss Pflegeheimliste eintragen !      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  <c r="Y11" s="79" t="str">
        <f>IF(J11="","",J11*92)</f>
        <v/>
      </c>
      <c r="Z11" s="79"/>
      <c r="AA11" s="79"/>
      <c r="AB11" s="80"/>
    </row>
    <row r="12" spans="1:28" s="3" customFormat="1" ht="18.75" customHeight="1" x14ac:dyDescent="0.2">
      <c r="A12" s="99" t="s">
        <v>7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1"/>
      <c r="M12" s="102" t="str">
        <f>IF(J29="","",
IF(J29&lt;Y11+1,"","Achtung: Zuviele Pflegetage im Quartal abgerechnet. "))</f>
        <v/>
      </c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</row>
    <row r="13" spans="1:28" s="4" customFormat="1" ht="17.25" customHeight="1" x14ac:dyDescent="0.2">
      <c r="A13" s="157" t="s">
        <v>20</v>
      </c>
      <c r="B13" s="158"/>
      <c r="C13" s="158"/>
      <c r="D13" s="160" t="s">
        <v>45</v>
      </c>
      <c r="E13" s="161"/>
      <c r="F13" s="161"/>
      <c r="G13" s="161"/>
      <c r="H13" s="161"/>
      <c r="I13" s="161"/>
      <c r="J13" s="161"/>
      <c r="K13" s="161"/>
      <c r="L13" s="161"/>
      <c r="M13" s="162" t="s">
        <v>8</v>
      </c>
      <c r="N13" s="162"/>
      <c r="O13" s="162"/>
      <c r="P13" s="162"/>
      <c r="Q13" s="162"/>
      <c r="R13" s="162"/>
      <c r="S13" s="162" t="s">
        <v>13</v>
      </c>
      <c r="T13" s="162"/>
      <c r="U13" s="162"/>
      <c r="V13" s="162"/>
      <c r="W13" s="162"/>
      <c r="X13" s="162"/>
      <c r="Y13" s="160" t="s">
        <v>23</v>
      </c>
      <c r="Z13" s="158"/>
      <c r="AA13" s="158"/>
      <c r="AB13" s="163"/>
    </row>
    <row r="14" spans="1:28" s="5" customFormat="1" ht="34.5" customHeight="1" x14ac:dyDescent="0.2">
      <c r="A14" s="159"/>
      <c r="B14" s="158"/>
      <c r="C14" s="158"/>
      <c r="D14" s="164" t="s">
        <v>17</v>
      </c>
      <c r="E14" s="165"/>
      <c r="F14" s="165"/>
      <c r="G14" s="164" t="s">
        <v>18</v>
      </c>
      <c r="H14" s="165"/>
      <c r="I14" s="165"/>
      <c r="J14" s="164" t="s">
        <v>19</v>
      </c>
      <c r="K14" s="165"/>
      <c r="L14" s="165"/>
      <c r="M14" s="164" t="s">
        <v>21</v>
      </c>
      <c r="N14" s="165"/>
      <c r="O14" s="165"/>
      <c r="P14" s="164" t="s">
        <v>22</v>
      </c>
      <c r="Q14" s="165"/>
      <c r="R14" s="165"/>
      <c r="S14" s="164" t="s">
        <v>21</v>
      </c>
      <c r="T14" s="165"/>
      <c r="U14" s="165"/>
      <c r="V14" s="164" t="s">
        <v>22</v>
      </c>
      <c r="W14" s="165"/>
      <c r="X14" s="165"/>
      <c r="Y14" s="158"/>
      <c r="Z14" s="158"/>
      <c r="AA14" s="158"/>
      <c r="AB14" s="163"/>
    </row>
    <row r="15" spans="1:28" s="6" customFormat="1" ht="14.25" customHeight="1" x14ac:dyDescent="0.2">
      <c r="A15" s="173" t="s">
        <v>9</v>
      </c>
      <c r="B15" s="161"/>
      <c r="C15" s="161"/>
      <c r="D15" s="172" t="s">
        <v>10</v>
      </c>
      <c r="E15" s="174"/>
      <c r="F15" s="174"/>
      <c r="G15" s="172" t="s">
        <v>10</v>
      </c>
      <c r="H15" s="174"/>
      <c r="I15" s="174"/>
      <c r="J15" s="172" t="s">
        <v>10</v>
      </c>
      <c r="K15" s="174"/>
      <c r="L15" s="174"/>
      <c r="M15" s="172" t="s">
        <v>11</v>
      </c>
      <c r="N15" s="172"/>
      <c r="O15" s="172"/>
      <c r="P15" s="172" t="s">
        <v>11</v>
      </c>
      <c r="Q15" s="172"/>
      <c r="R15" s="172"/>
      <c r="S15" s="172" t="s">
        <v>11</v>
      </c>
      <c r="T15" s="172"/>
      <c r="U15" s="172"/>
      <c r="V15" s="172" t="s">
        <v>11</v>
      </c>
      <c r="W15" s="172"/>
      <c r="X15" s="172"/>
      <c r="Y15" s="172" t="s">
        <v>11</v>
      </c>
      <c r="Z15" s="172"/>
      <c r="AA15" s="172"/>
      <c r="AB15" s="163"/>
    </row>
    <row r="16" spans="1:28" s="8" customFormat="1" ht="18.75" customHeight="1" x14ac:dyDescent="0.2">
      <c r="A16" s="34">
        <v>0</v>
      </c>
      <c r="B16" s="35"/>
      <c r="C16" s="35"/>
      <c r="D16" s="29"/>
      <c r="E16" s="29"/>
      <c r="F16" s="29"/>
      <c r="G16" s="29"/>
      <c r="H16" s="29"/>
      <c r="I16" s="29"/>
      <c r="J16" s="28">
        <f t="shared" ref="J16:J28" si="0">SUM(D16,-G16)</f>
        <v>0</v>
      </c>
      <c r="K16" s="28"/>
      <c r="L16" s="28"/>
      <c r="M16" s="25">
        <f>'1. Quartal'!M16:O16</f>
        <v>0</v>
      </c>
      <c r="N16" s="26"/>
      <c r="O16" s="26"/>
      <c r="P16" s="25" t="str">
        <f t="shared" ref="P16:P28" si="1">IF(J16=0,"",J16*M16)</f>
        <v/>
      </c>
      <c r="Q16" s="26"/>
      <c r="R16" s="26"/>
      <c r="S16" s="25">
        <f>'1. Quartal'!S16:U16</f>
        <v>0</v>
      </c>
      <c r="T16" s="26"/>
      <c r="U16" s="26"/>
      <c r="V16" s="25" t="str">
        <f t="shared" ref="V16:V28" si="2">IF(J16=0,"",J16*S16)</f>
        <v/>
      </c>
      <c r="W16" s="26"/>
      <c r="X16" s="26"/>
      <c r="Y16" s="25" t="str">
        <f>IF(J16&gt;0,0,"")</f>
        <v/>
      </c>
      <c r="Z16" s="26"/>
      <c r="AA16" s="26"/>
      <c r="AB16" s="27"/>
    </row>
    <row r="17" spans="1:28" s="8" customFormat="1" ht="18.75" customHeight="1" x14ac:dyDescent="0.2">
      <c r="A17" s="34">
        <v>1</v>
      </c>
      <c r="B17" s="35"/>
      <c r="C17" s="35"/>
      <c r="D17" s="29"/>
      <c r="E17" s="29"/>
      <c r="F17" s="29"/>
      <c r="G17" s="29"/>
      <c r="H17" s="29"/>
      <c r="I17" s="29"/>
      <c r="J17" s="28">
        <f t="shared" si="0"/>
        <v>0</v>
      </c>
      <c r="K17" s="28"/>
      <c r="L17" s="28"/>
      <c r="M17" s="25">
        <f>'1. Quartal'!M17:O17</f>
        <v>0</v>
      </c>
      <c r="N17" s="26"/>
      <c r="O17" s="26"/>
      <c r="P17" s="25" t="str">
        <f t="shared" si="1"/>
        <v/>
      </c>
      <c r="Q17" s="26"/>
      <c r="R17" s="26"/>
      <c r="S17" s="25">
        <f>'1. Quartal'!S17:U17</f>
        <v>0</v>
      </c>
      <c r="T17" s="26"/>
      <c r="U17" s="26"/>
      <c r="V17" s="25" t="str">
        <f t="shared" si="2"/>
        <v/>
      </c>
      <c r="W17" s="26"/>
      <c r="X17" s="26"/>
      <c r="Y17" s="25" t="str">
        <f>IF(J17&gt;0,0,"")</f>
        <v/>
      </c>
      <c r="Z17" s="25"/>
      <c r="AA17" s="25"/>
      <c r="AB17" s="58"/>
    </row>
    <row r="18" spans="1:28" s="8" customFormat="1" ht="18.75" customHeight="1" x14ac:dyDescent="0.2">
      <c r="A18" s="34">
        <v>2</v>
      </c>
      <c r="B18" s="35"/>
      <c r="C18" s="35"/>
      <c r="D18" s="29"/>
      <c r="E18" s="29"/>
      <c r="F18" s="29"/>
      <c r="G18" s="29"/>
      <c r="H18" s="29"/>
      <c r="I18" s="29"/>
      <c r="J18" s="28">
        <f t="shared" si="0"/>
        <v>0</v>
      </c>
      <c r="K18" s="28"/>
      <c r="L18" s="28"/>
      <c r="M18" s="25">
        <f>'1. Quartal'!M18:O18</f>
        <v>0.2</v>
      </c>
      <c r="N18" s="26"/>
      <c r="O18" s="26"/>
      <c r="P18" s="25" t="str">
        <f t="shared" si="1"/>
        <v/>
      </c>
      <c r="Q18" s="26"/>
      <c r="R18" s="26"/>
      <c r="S18" s="25">
        <f>'1. Quartal'!S18:U18</f>
        <v>0.5</v>
      </c>
      <c r="T18" s="26"/>
      <c r="U18" s="26"/>
      <c r="V18" s="25" t="str">
        <f t="shared" si="2"/>
        <v/>
      </c>
      <c r="W18" s="26"/>
      <c r="X18" s="26"/>
      <c r="Y18" s="25" t="str">
        <f>IF(SUM(P18,V18)=0,"",SUM(P18,V18))</f>
        <v/>
      </c>
      <c r="Z18" s="25"/>
      <c r="AA18" s="25"/>
      <c r="AB18" s="58"/>
    </row>
    <row r="19" spans="1:28" s="8" customFormat="1" ht="18.75" customHeight="1" x14ac:dyDescent="0.2">
      <c r="A19" s="34">
        <v>3</v>
      </c>
      <c r="B19" s="35"/>
      <c r="C19" s="35"/>
      <c r="D19" s="29"/>
      <c r="E19" s="29"/>
      <c r="F19" s="29"/>
      <c r="G19" s="29"/>
      <c r="H19" s="29"/>
      <c r="I19" s="29"/>
      <c r="J19" s="28">
        <f t="shared" si="0"/>
        <v>0</v>
      </c>
      <c r="K19" s="28"/>
      <c r="L19" s="28"/>
      <c r="M19" s="25">
        <f>'1. Quartal'!M19:O19</f>
        <v>4.9000000000000004</v>
      </c>
      <c r="N19" s="26"/>
      <c r="O19" s="26"/>
      <c r="P19" s="25" t="str">
        <f t="shared" si="1"/>
        <v/>
      </c>
      <c r="Q19" s="26"/>
      <c r="R19" s="26"/>
      <c r="S19" s="25">
        <f>'1. Quartal'!S19:U19</f>
        <v>14.8</v>
      </c>
      <c r="T19" s="26"/>
      <c r="U19" s="26"/>
      <c r="V19" s="25" t="str">
        <f t="shared" si="2"/>
        <v/>
      </c>
      <c r="W19" s="26"/>
      <c r="X19" s="26"/>
      <c r="Y19" s="25" t="str">
        <f>IF(SUM(P19,V19)=0,"",SUM(P19,V19))</f>
        <v/>
      </c>
      <c r="Z19" s="26"/>
      <c r="AA19" s="26"/>
      <c r="AB19" s="27"/>
    </row>
    <row r="20" spans="1:28" s="8" customFormat="1" ht="18.75" customHeight="1" x14ac:dyDescent="0.2">
      <c r="A20" s="34">
        <v>4</v>
      </c>
      <c r="B20" s="35"/>
      <c r="C20" s="35"/>
      <c r="D20" s="29"/>
      <c r="E20" s="29"/>
      <c r="F20" s="29"/>
      <c r="G20" s="29"/>
      <c r="H20" s="29"/>
      <c r="I20" s="29"/>
      <c r="J20" s="28">
        <f t="shared" si="0"/>
        <v>0</v>
      </c>
      <c r="K20" s="28"/>
      <c r="L20" s="28"/>
      <c r="M20" s="25">
        <f>'1. Quartal'!M20:O20</f>
        <v>9.6999999999999993</v>
      </c>
      <c r="N20" s="26"/>
      <c r="O20" s="26"/>
      <c r="P20" s="25" t="str">
        <f t="shared" si="1"/>
        <v/>
      </c>
      <c r="Q20" s="26"/>
      <c r="R20" s="26"/>
      <c r="S20" s="25">
        <f>'1. Quartal'!S20:U20</f>
        <v>29</v>
      </c>
      <c r="T20" s="26"/>
      <c r="U20" s="26"/>
      <c r="V20" s="25" t="str">
        <f t="shared" si="2"/>
        <v/>
      </c>
      <c r="W20" s="26"/>
      <c r="X20" s="26"/>
      <c r="Y20" s="25" t="str">
        <f t="shared" ref="Y20:Y28" si="3">IF(SUM(P20,V20)=0,"",SUM(P20,V20))</f>
        <v/>
      </c>
      <c r="Z20" s="26"/>
      <c r="AA20" s="26"/>
      <c r="AB20" s="27"/>
    </row>
    <row r="21" spans="1:28" s="8" customFormat="1" ht="18.75" customHeight="1" x14ac:dyDescent="0.2">
      <c r="A21" s="34">
        <v>5</v>
      </c>
      <c r="B21" s="35"/>
      <c r="C21" s="35"/>
      <c r="D21" s="29"/>
      <c r="E21" s="29"/>
      <c r="F21" s="29"/>
      <c r="G21" s="29"/>
      <c r="H21" s="29"/>
      <c r="I21" s="29"/>
      <c r="J21" s="28">
        <f t="shared" si="0"/>
        <v>0</v>
      </c>
      <c r="K21" s="28"/>
      <c r="L21" s="28"/>
      <c r="M21" s="25">
        <f>'1. Quartal'!M21:O21</f>
        <v>14.4</v>
      </c>
      <c r="N21" s="26"/>
      <c r="O21" s="26"/>
      <c r="P21" s="25" t="str">
        <f t="shared" si="1"/>
        <v/>
      </c>
      <c r="Q21" s="26"/>
      <c r="R21" s="26"/>
      <c r="S21" s="25">
        <f>'1. Quartal'!S21:U21</f>
        <v>43.3</v>
      </c>
      <c r="T21" s="26"/>
      <c r="U21" s="26"/>
      <c r="V21" s="25" t="str">
        <f t="shared" si="2"/>
        <v/>
      </c>
      <c r="W21" s="26"/>
      <c r="X21" s="26"/>
      <c r="Y21" s="25" t="str">
        <f t="shared" si="3"/>
        <v/>
      </c>
      <c r="Z21" s="26"/>
      <c r="AA21" s="26"/>
      <c r="AB21" s="27"/>
    </row>
    <row r="22" spans="1:28" s="8" customFormat="1" ht="18.75" customHeight="1" x14ac:dyDescent="0.2">
      <c r="A22" s="34">
        <v>6</v>
      </c>
      <c r="B22" s="35"/>
      <c r="C22" s="35"/>
      <c r="D22" s="29"/>
      <c r="E22" s="29"/>
      <c r="F22" s="29"/>
      <c r="G22" s="29"/>
      <c r="H22" s="29"/>
      <c r="I22" s="29"/>
      <c r="J22" s="28">
        <f t="shared" si="0"/>
        <v>0</v>
      </c>
      <c r="K22" s="28"/>
      <c r="L22" s="28"/>
      <c r="M22" s="25">
        <f>'1. Quartal'!M22:O22</f>
        <v>19.2</v>
      </c>
      <c r="N22" s="26"/>
      <c r="O22" s="26"/>
      <c r="P22" s="25" t="str">
        <f t="shared" si="1"/>
        <v/>
      </c>
      <c r="Q22" s="26"/>
      <c r="R22" s="26"/>
      <c r="S22" s="25">
        <f>'1. Quartal'!S22:U22</f>
        <v>57.5</v>
      </c>
      <c r="T22" s="26"/>
      <c r="U22" s="26"/>
      <c r="V22" s="25" t="str">
        <f t="shared" si="2"/>
        <v/>
      </c>
      <c r="W22" s="26"/>
      <c r="X22" s="26"/>
      <c r="Y22" s="25" t="str">
        <f t="shared" si="3"/>
        <v/>
      </c>
      <c r="Z22" s="26"/>
      <c r="AA22" s="26"/>
      <c r="AB22" s="27"/>
    </row>
    <row r="23" spans="1:28" s="8" customFormat="1" ht="18.75" customHeight="1" x14ac:dyDescent="0.2">
      <c r="A23" s="34">
        <v>7</v>
      </c>
      <c r="B23" s="35"/>
      <c r="C23" s="35"/>
      <c r="D23" s="29"/>
      <c r="E23" s="29"/>
      <c r="F23" s="29"/>
      <c r="G23" s="29"/>
      <c r="H23" s="29"/>
      <c r="I23" s="29"/>
      <c r="J23" s="28">
        <f t="shared" si="0"/>
        <v>0</v>
      </c>
      <c r="K23" s="28"/>
      <c r="L23" s="28"/>
      <c r="M23" s="25">
        <f>'1. Quartal'!M23:O23</f>
        <v>23.9</v>
      </c>
      <c r="N23" s="26"/>
      <c r="O23" s="26"/>
      <c r="P23" s="25" t="str">
        <f t="shared" si="1"/>
        <v/>
      </c>
      <c r="Q23" s="26"/>
      <c r="R23" s="26"/>
      <c r="S23" s="25">
        <f>'1. Quartal'!S23:U23</f>
        <v>71.8</v>
      </c>
      <c r="T23" s="26"/>
      <c r="U23" s="26"/>
      <c r="V23" s="25" t="str">
        <f t="shared" si="2"/>
        <v/>
      </c>
      <c r="W23" s="26"/>
      <c r="X23" s="26"/>
      <c r="Y23" s="25" t="str">
        <f t="shared" si="3"/>
        <v/>
      </c>
      <c r="Z23" s="26"/>
      <c r="AA23" s="26"/>
      <c r="AB23" s="27"/>
    </row>
    <row r="24" spans="1:28" s="8" customFormat="1" ht="18.75" customHeight="1" x14ac:dyDescent="0.2">
      <c r="A24" s="34">
        <v>8</v>
      </c>
      <c r="B24" s="35"/>
      <c r="C24" s="35"/>
      <c r="D24" s="29"/>
      <c r="E24" s="29"/>
      <c r="F24" s="29"/>
      <c r="G24" s="29"/>
      <c r="H24" s="29"/>
      <c r="I24" s="29"/>
      <c r="J24" s="28">
        <f t="shared" si="0"/>
        <v>0</v>
      </c>
      <c r="K24" s="28"/>
      <c r="L24" s="28"/>
      <c r="M24" s="25">
        <f>'1. Quartal'!M24:O24</f>
        <v>28.7</v>
      </c>
      <c r="N24" s="26"/>
      <c r="O24" s="26"/>
      <c r="P24" s="25" t="str">
        <f t="shared" si="1"/>
        <v/>
      </c>
      <c r="Q24" s="26"/>
      <c r="R24" s="26"/>
      <c r="S24" s="25">
        <f>'1. Quartal'!S24:U24</f>
        <v>86</v>
      </c>
      <c r="T24" s="26"/>
      <c r="U24" s="26"/>
      <c r="V24" s="25" t="str">
        <f t="shared" si="2"/>
        <v/>
      </c>
      <c r="W24" s="26"/>
      <c r="X24" s="26"/>
      <c r="Y24" s="25" t="str">
        <f t="shared" si="3"/>
        <v/>
      </c>
      <c r="Z24" s="26"/>
      <c r="AA24" s="26"/>
      <c r="AB24" s="27"/>
    </row>
    <row r="25" spans="1:28" s="8" customFormat="1" ht="18.75" customHeight="1" x14ac:dyDescent="0.2">
      <c r="A25" s="34">
        <v>9</v>
      </c>
      <c r="B25" s="35"/>
      <c r="C25" s="35"/>
      <c r="D25" s="29"/>
      <c r="E25" s="29"/>
      <c r="F25" s="29"/>
      <c r="G25" s="29"/>
      <c r="H25" s="29"/>
      <c r="I25" s="29"/>
      <c r="J25" s="28">
        <f t="shared" si="0"/>
        <v>0</v>
      </c>
      <c r="K25" s="28"/>
      <c r="L25" s="28"/>
      <c r="M25" s="25">
        <f>'1. Quartal'!M25:O25</f>
        <v>33.4</v>
      </c>
      <c r="N25" s="26"/>
      <c r="O25" s="26"/>
      <c r="P25" s="25" t="str">
        <f t="shared" si="1"/>
        <v/>
      </c>
      <c r="Q25" s="26"/>
      <c r="R25" s="26"/>
      <c r="S25" s="25">
        <f>'1. Quartal'!S25:U25</f>
        <v>100.3</v>
      </c>
      <c r="T25" s="26"/>
      <c r="U25" s="26"/>
      <c r="V25" s="25" t="str">
        <f t="shared" si="2"/>
        <v/>
      </c>
      <c r="W25" s="26"/>
      <c r="X25" s="26"/>
      <c r="Y25" s="25" t="str">
        <f t="shared" si="3"/>
        <v/>
      </c>
      <c r="Z25" s="26"/>
      <c r="AA25" s="26"/>
      <c r="AB25" s="27"/>
    </row>
    <row r="26" spans="1:28" s="8" customFormat="1" ht="18.75" customHeight="1" x14ac:dyDescent="0.2">
      <c r="A26" s="34">
        <v>10</v>
      </c>
      <c r="B26" s="35"/>
      <c r="C26" s="35"/>
      <c r="D26" s="29"/>
      <c r="E26" s="29"/>
      <c r="F26" s="29"/>
      <c r="G26" s="29"/>
      <c r="H26" s="29"/>
      <c r="I26" s="29"/>
      <c r="J26" s="28">
        <f t="shared" si="0"/>
        <v>0</v>
      </c>
      <c r="K26" s="28"/>
      <c r="L26" s="28"/>
      <c r="M26" s="25">
        <f>'1. Quartal'!M26:O26</f>
        <v>38.200000000000003</v>
      </c>
      <c r="N26" s="26"/>
      <c r="O26" s="26"/>
      <c r="P26" s="25" t="str">
        <f t="shared" si="1"/>
        <v/>
      </c>
      <c r="Q26" s="26"/>
      <c r="R26" s="26"/>
      <c r="S26" s="25">
        <f>'1. Quartal'!S26:U26</f>
        <v>114.5</v>
      </c>
      <c r="T26" s="26"/>
      <c r="U26" s="26"/>
      <c r="V26" s="25" t="str">
        <f t="shared" si="2"/>
        <v/>
      </c>
      <c r="W26" s="26"/>
      <c r="X26" s="26"/>
      <c r="Y26" s="25" t="str">
        <f t="shared" si="3"/>
        <v/>
      </c>
      <c r="Z26" s="26"/>
      <c r="AA26" s="26"/>
      <c r="AB26" s="27"/>
    </row>
    <row r="27" spans="1:28" s="8" customFormat="1" ht="18.75" customHeight="1" x14ac:dyDescent="0.2">
      <c r="A27" s="34">
        <v>11</v>
      </c>
      <c r="B27" s="35"/>
      <c r="C27" s="35"/>
      <c r="D27" s="29"/>
      <c r="E27" s="29"/>
      <c r="F27" s="29"/>
      <c r="G27" s="29"/>
      <c r="H27" s="29"/>
      <c r="I27" s="29"/>
      <c r="J27" s="28">
        <f t="shared" si="0"/>
        <v>0</v>
      </c>
      <c r="K27" s="28"/>
      <c r="L27" s="28"/>
      <c r="M27" s="25">
        <f>'1. Quartal'!M27:O27</f>
        <v>42.9</v>
      </c>
      <c r="N27" s="26"/>
      <c r="O27" s="26"/>
      <c r="P27" s="25" t="str">
        <f t="shared" si="1"/>
        <v/>
      </c>
      <c r="Q27" s="26"/>
      <c r="R27" s="26"/>
      <c r="S27" s="25">
        <f>'1. Quartal'!S27:U27</f>
        <v>128.80000000000001</v>
      </c>
      <c r="T27" s="26"/>
      <c r="U27" s="26"/>
      <c r="V27" s="25" t="str">
        <f t="shared" si="2"/>
        <v/>
      </c>
      <c r="W27" s="26"/>
      <c r="X27" s="26"/>
      <c r="Y27" s="25" t="str">
        <f t="shared" si="3"/>
        <v/>
      </c>
      <c r="Z27" s="26"/>
      <c r="AA27" s="26"/>
      <c r="AB27" s="27"/>
    </row>
    <row r="28" spans="1:28" s="8" customFormat="1" ht="18.75" customHeight="1" x14ac:dyDescent="0.2">
      <c r="A28" s="56">
        <v>12</v>
      </c>
      <c r="B28" s="57"/>
      <c r="C28" s="57"/>
      <c r="D28" s="29"/>
      <c r="E28" s="29"/>
      <c r="F28" s="29"/>
      <c r="G28" s="60"/>
      <c r="H28" s="60"/>
      <c r="I28" s="60"/>
      <c r="J28" s="61">
        <f t="shared" si="0"/>
        <v>0</v>
      </c>
      <c r="K28" s="61"/>
      <c r="L28" s="61"/>
      <c r="M28" s="25">
        <f>'1. Quartal'!M28:O28</f>
        <v>47.7</v>
      </c>
      <c r="N28" s="26"/>
      <c r="O28" s="26"/>
      <c r="P28" s="32" t="str">
        <f t="shared" si="1"/>
        <v/>
      </c>
      <c r="Q28" s="33"/>
      <c r="R28" s="33"/>
      <c r="S28" s="25">
        <f>'1. Quartal'!S28:U28</f>
        <v>143</v>
      </c>
      <c r="T28" s="26"/>
      <c r="U28" s="26"/>
      <c r="V28" s="32" t="str">
        <f t="shared" si="2"/>
        <v/>
      </c>
      <c r="W28" s="33"/>
      <c r="X28" s="33"/>
      <c r="Y28" s="32" t="str">
        <f t="shared" si="3"/>
        <v/>
      </c>
      <c r="Z28" s="33"/>
      <c r="AA28" s="33"/>
      <c r="AB28" s="48"/>
    </row>
    <row r="29" spans="1:28" s="3" customFormat="1" ht="18.75" customHeight="1" x14ac:dyDescent="0.2">
      <c r="A29" s="53" t="s">
        <v>43</v>
      </c>
      <c r="B29" s="54"/>
      <c r="C29" s="54"/>
      <c r="D29" s="43" t="str">
        <f>IF(SUM(D16:F28)=0,"",SUM(D16:F28))</f>
        <v/>
      </c>
      <c r="E29" s="44"/>
      <c r="F29" s="44"/>
      <c r="G29" s="43" t="str">
        <f>IF(SUM(G16:I28)=0,"",SUM(G16:I28))</f>
        <v/>
      </c>
      <c r="H29" s="44"/>
      <c r="I29" s="44"/>
      <c r="J29" s="43" t="str">
        <f>IF(SUM(J16:L28)=0,"",SUM(J16:L28))</f>
        <v/>
      </c>
      <c r="K29" s="44"/>
      <c r="L29" s="44"/>
      <c r="M29" s="44"/>
      <c r="N29" s="44"/>
      <c r="O29" s="44"/>
      <c r="P29" s="45">
        <f>IF(SUM(P16:R28)=0,0,SUM(P16:R28))</f>
        <v>0</v>
      </c>
      <c r="Q29" s="46"/>
      <c r="R29" s="46"/>
      <c r="S29" s="44"/>
      <c r="T29" s="44"/>
      <c r="U29" s="44"/>
      <c r="V29" s="45">
        <f>IF(SUM(V16:X28)=0,0,SUM(V16:X28))</f>
        <v>0</v>
      </c>
      <c r="W29" s="46"/>
      <c r="X29" s="46"/>
      <c r="Y29" s="45">
        <f>P29+V29</f>
        <v>0</v>
      </c>
      <c r="Z29" s="46"/>
      <c r="AA29" s="46"/>
      <c r="AB29" s="47"/>
    </row>
    <row r="30" spans="1:28" s="11" customFormat="1" ht="18.75" customHeight="1" x14ac:dyDescent="0.2">
      <c r="A30" s="50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spans="1:28" s="4" customFormat="1" ht="17.25" customHeight="1" x14ac:dyDescent="0.2">
      <c r="A31" s="39" t="s">
        <v>20</v>
      </c>
      <c r="B31" s="40"/>
      <c r="C31" s="40"/>
      <c r="D31" s="42" t="s">
        <v>45</v>
      </c>
      <c r="E31" s="35"/>
      <c r="F31" s="35"/>
      <c r="G31" s="35"/>
      <c r="H31" s="35"/>
      <c r="I31" s="35"/>
      <c r="J31" s="35"/>
      <c r="K31" s="35"/>
      <c r="L31" s="35"/>
      <c r="M31" s="36" t="s">
        <v>8</v>
      </c>
      <c r="N31" s="36"/>
      <c r="O31" s="36"/>
      <c r="P31" s="36"/>
      <c r="Q31" s="36"/>
      <c r="R31" s="36"/>
      <c r="S31" s="36" t="s">
        <v>13</v>
      </c>
      <c r="T31" s="36"/>
      <c r="U31" s="36"/>
      <c r="V31" s="36"/>
      <c r="W31" s="36"/>
      <c r="X31" s="36"/>
      <c r="Y31" s="42" t="s">
        <v>23</v>
      </c>
      <c r="Z31" s="40"/>
      <c r="AA31" s="40"/>
      <c r="AB31" s="49"/>
    </row>
    <row r="32" spans="1:28" s="5" customFormat="1" ht="34.5" customHeight="1" x14ac:dyDescent="0.2">
      <c r="A32" s="41"/>
      <c r="B32" s="40"/>
      <c r="C32" s="40"/>
      <c r="D32" s="37" t="s">
        <v>17</v>
      </c>
      <c r="E32" s="38"/>
      <c r="F32" s="38"/>
      <c r="G32" s="37" t="s">
        <v>18</v>
      </c>
      <c r="H32" s="38"/>
      <c r="I32" s="38"/>
      <c r="J32" s="37" t="s">
        <v>19</v>
      </c>
      <c r="K32" s="38"/>
      <c r="L32" s="38"/>
      <c r="M32" s="37" t="s">
        <v>21</v>
      </c>
      <c r="N32" s="38"/>
      <c r="O32" s="38"/>
      <c r="P32" s="37" t="s">
        <v>22</v>
      </c>
      <c r="Q32" s="38"/>
      <c r="R32" s="38"/>
      <c r="S32" s="37" t="s">
        <v>21</v>
      </c>
      <c r="T32" s="38"/>
      <c r="U32" s="38"/>
      <c r="V32" s="37" t="s">
        <v>22</v>
      </c>
      <c r="W32" s="38"/>
      <c r="X32" s="38"/>
      <c r="Y32" s="40"/>
      <c r="Z32" s="40"/>
      <c r="AA32" s="40"/>
      <c r="AB32" s="49"/>
    </row>
    <row r="33" spans="1:29" s="6" customFormat="1" ht="14.25" customHeight="1" x14ac:dyDescent="0.2">
      <c r="A33" s="55" t="s">
        <v>9</v>
      </c>
      <c r="B33" s="35"/>
      <c r="C33" s="35"/>
      <c r="D33" s="30" t="s">
        <v>10</v>
      </c>
      <c r="E33" s="31"/>
      <c r="F33" s="31"/>
      <c r="G33" s="30" t="s">
        <v>10</v>
      </c>
      <c r="H33" s="31"/>
      <c r="I33" s="31"/>
      <c r="J33" s="30" t="s">
        <v>10</v>
      </c>
      <c r="K33" s="31"/>
      <c r="L33" s="31"/>
      <c r="M33" s="30" t="s">
        <v>11</v>
      </c>
      <c r="N33" s="30"/>
      <c r="O33" s="30"/>
      <c r="P33" s="30" t="s">
        <v>11</v>
      </c>
      <c r="Q33" s="30"/>
      <c r="R33" s="30"/>
      <c r="S33" s="30" t="s">
        <v>11</v>
      </c>
      <c r="T33" s="30"/>
      <c r="U33" s="30"/>
      <c r="V33" s="30" t="s">
        <v>11</v>
      </c>
      <c r="W33" s="30"/>
      <c r="X33" s="30"/>
      <c r="Y33" s="30" t="s">
        <v>11</v>
      </c>
      <c r="Z33" s="30"/>
      <c r="AA33" s="30"/>
      <c r="AB33" s="49"/>
    </row>
    <row r="34" spans="1:29" s="8" customFormat="1" ht="18.75" customHeight="1" x14ac:dyDescent="0.2">
      <c r="A34" s="34">
        <v>1</v>
      </c>
      <c r="B34" s="35"/>
      <c r="C34" s="35"/>
      <c r="D34" s="29"/>
      <c r="E34" s="29"/>
      <c r="F34" s="29"/>
      <c r="G34" s="29"/>
      <c r="H34" s="29"/>
      <c r="I34" s="29"/>
      <c r="J34" s="28">
        <f>D34-G34</f>
        <v>0</v>
      </c>
      <c r="K34" s="28"/>
      <c r="L34" s="28"/>
      <c r="M34" s="25">
        <f>'1. Quartal'!M34:O34</f>
        <v>2.5</v>
      </c>
      <c r="N34" s="26"/>
      <c r="O34" s="26"/>
      <c r="P34" s="25" t="str">
        <f>IF(J34=0,"",J34*M34)</f>
        <v/>
      </c>
      <c r="Q34" s="26"/>
      <c r="R34" s="26"/>
      <c r="S34" s="25">
        <f>'1. Quartal'!S34:U34</f>
        <v>7.5</v>
      </c>
      <c r="T34" s="26"/>
      <c r="U34" s="26"/>
      <c r="V34" s="25" t="str">
        <f>IF(J34=0,"",J34*S34)</f>
        <v/>
      </c>
      <c r="W34" s="26"/>
      <c r="X34" s="26"/>
      <c r="Y34" s="25" t="str">
        <f t="shared" ref="Y34:Y45" si="4">IF(SUM(P34,V34)=0,"",SUM(P34,V34))</f>
        <v/>
      </c>
      <c r="Z34" s="26"/>
      <c r="AA34" s="26"/>
      <c r="AB34" s="27"/>
      <c r="AC34" s="7"/>
    </row>
    <row r="35" spans="1:29" s="8" customFormat="1" ht="18.75" customHeight="1" x14ac:dyDescent="0.2">
      <c r="A35" s="34">
        <v>2</v>
      </c>
      <c r="B35" s="35"/>
      <c r="C35" s="35"/>
      <c r="D35" s="29"/>
      <c r="E35" s="29"/>
      <c r="F35" s="29"/>
      <c r="G35" s="29"/>
      <c r="H35" s="29"/>
      <c r="I35" s="29"/>
      <c r="J35" s="28">
        <f>D35-G35</f>
        <v>0</v>
      </c>
      <c r="K35" s="28"/>
      <c r="L35" s="28"/>
      <c r="M35" s="25">
        <f>'1. Quartal'!M35:O35</f>
        <v>7.5</v>
      </c>
      <c r="N35" s="26"/>
      <c r="O35" s="26"/>
      <c r="P35" s="25" t="str">
        <f t="shared" ref="P35:P45" si="5">IF(J35=0,"",J35*M35)</f>
        <v/>
      </c>
      <c r="Q35" s="26"/>
      <c r="R35" s="26"/>
      <c r="S35" s="25">
        <f>'1. Quartal'!S35:U35</f>
        <v>22.6</v>
      </c>
      <c r="T35" s="26"/>
      <c r="U35" s="26"/>
      <c r="V35" s="25" t="str">
        <f t="shared" ref="V35:V45" si="6">IF(J35=0,"",J35*S35)</f>
        <v/>
      </c>
      <c r="W35" s="26"/>
      <c r="X35" s="26"/>
      <c r="Y35" s="25" t="str">
        <f t="shared" si="4"/>
        <v/>
      </c>
      <c r="Z35" s="26"/>
      <c r="AA35" s="26"/>
      <c r="AB35" s="27"/>
      <c r="AC35" s="7"/>
    </row>
    <row r="36" spans="1:29" s="8" customFormat="1" ht="18.75" customHeight="1" x14ac:dyDescent="0.2">
      <c r="A36" s="34">
        <v>3</v>
      </c>
      <c r="B36" s="35"/>
      <c r="C36" s="35"/>
      <c r="D36" s="29"/>
      <c r="E36" s="29"/>
      <c r="F36" s="29"/>
      <c r="G36" s="29"/>
      <c r="H36" s="29"/>
      <c r="I36" s="29"/>
      <c r="J36" s="28">
        <f t="shared" ref="J36:J45" si="7">D36-G36</f>
        <v>0</v>
      </c>
      <c r="K36" s="28"/>
      <c r="L36" s="28"/>
      <c r="M36" s="25">
        <f>'1. Quartal'!M36:O36</f>
        <v>12.5</v>
      </c>
      <c r="N36" s="26"/>
      <c r="O36" s="26"/>
      <c r="P36" s="25" t="str">
        <f t="shared" si="5"/>
        <v/>
      </c>
      <c r="Q36" s="26"/>
      <c r="R36" s="26"/>
      <c r="S36" s="25">
        <f>'1. Quartal'!S36:U36</f>
        <v>37.6</v>
      </c>
      <c r="T36" s="26"/>
      <c r="U36" s="26"/>
      <c r="V36" s="25" t="str">
        <f t="shared" si="6"/>
        <v/>
      </c>
      <c r="W36" s="26"/>
      <c r="X36" s="26"/>
      <c r="Y36" s="25" t="str">
        <f t="shared" si="4"/>
        <v/>
      </c>
      <c r="Z36" s="26"/>
      <c r="AA36" s="26"/>
      <c r="AB36" s="27"/>
    </row>
    <row r="37" spans="1:29" s="8" customFormat="1" ht="18.75" customHeight="1" x14ac:dyDescent="0.2">
      <c r="A37" s="34">
        <v>4</v>
      </c>
      <c r="B37" s="35"/>
      <c r="C37" s="35"/>
      <c r="D37" s="29"/>
      <c r="E37" s="29"/>
      <c r="F37" s="29"/>
      <c r="G37" s="29"/>
      <c r="H37" s="29"/>
      <c r="I37" s="29"/>
      <c r="J37" s="28">
        <f t="shared" si="7"/>
        <v>0</v>
      </c>
      <c r="K37" s="28"/>
      <c r="L37" s="28"/>
      <c r="M37" s="25">
        <f>'1. Quartal'!M37:O37</f>
        <v>17.55</v>
      </c>
      <c r="N37" s="26"/>
      <c r="O37" s="26"/>
      <c r="P37" s="25" t="str">
        <f t="shared" si="5"/>
        <v/>
      </c>
      <c r="Q37" s="26"/>
      <c r="R37" s="26"/>
      <c r="S37" s="25">
        <f>'1. Quartal'!S37:U37</f>
        <v>52.65</v>
      </c>
      <c r="T37" s="26"/>
      <c r="U37" s="26"/>
      <c r="V37" s="25" t="str">
        <f t="shared" si="6"/>
        <v/>
      </c>
      <c r="W37" s="26"/>
      <c r="X37" s="26"/>
      <c r="Y37" s="25" t="str">
        <f t="shared" si="4"/>
        <v/>
      </c>
      <c r="Z37" s="26"/>
      <c r="AA37" s="26"/>
      <c r="AB37" s="27"/>
    </row>
    <row r="38" spans="1:29" s="8" customFormat="1" ht="18.75" customHeight="1" x14ac:dyDescent="0.2">
      <c r="A38" s="34">
        <v>5</v>
      </c>
      <c r="B38" s="35"/>
      <c r="C38" s="35"/>
      <c r="D38" s="29"/>
      <c r="E38" s="29"/>
      <c r="F38" s="29"/>
      <c r="G38" s="29"/>
      <c r="H38" s="29"/>
      <c r="I38" s="29"/>
      <c r="J38" s="28">
        <f t="shared" si="7"/>
        <v>0</v>
      </c>
      <c r="K38" s="28"/>
      <c r="L38" s="28"/>
      <c r="M38" s="25">
        <f>'1. Quartal'!M38:O38</f>
        <v>22.55</v>
      </c>
      <c r="N38" s="26"/>
      <c r="O38" s="26"/>
      <c r="P38" s="25" t="str">
        <f t="shared" si="5"/>
        <v/>
      </c>
      <c r="Q38" s="26"/>
      <c r="R38" s="26"/>
      <c r="S38" s="25">
        <f>'1. Quartal'!S38:U38</f>
        <v>67.650000000000006</v>
      </c>
      <c r="T38" s="26"/>
      <c r="U38" s="26"/>
      <c r="V38" s="25" t="str">
        <f t="shared" si="6"/>
        <v/>
      </c>
      <c r="W38" s="26"/>
      <c r="X38" s="26"/>
      <c r="Y38" s="25" t="str">
        <f t="shared" si="4"/>
        <v/>
      </c>
      <c r="Z38" s="26"/>
      <c r="AA38" s="26"/>
      <c r="AB38" s="27"/>
    </row>
    <row r="39" spans="1:29" s="8" customFormat="1" ht="18.75" customHeight="1" x14ac:dyDescent="0.2">
      <c r="A39" s="34">
        <v>6</v>
      </c>
      <c r="B39" s="35"/>
      <c r="C39" s="35"/>
      <c r="D39" s="29"/>
      <c r="E39" s="29"/>
      <c r="F39" s="29"/>
      <c r="G39" s="29"/>
      <c r="H39" s="29"/>
      <c r="I39" s="29"/>
      <c r="J39" s="28">
        <f t="shared" si="7"/>
        <v>0</v>
      </c>
      <c r="K39" s="28"/>
      <c r="L39" s="28"/>
      <c r="M39" s="25">
        <f>'1. Quartal'!M39:O39</f>
        <v>27.6</v>
      </c>
      <c r="N39" s="26"/>
      <c r="O39" s="26"/>
      <c r="P39" s="25" t="str">
        <f t="shared" si="5"/>
        <v/>
      </c>
      <c r="Q39" s="26"/>
      <c r="R39" s="26"/>
      <c r="S39" s="25">
        <f>'1. Quartal'!S39:U39</f>
        <v>82.7</v>
      </c>
      <c r="T39" s="26"/>
      <c r="U39" s="26"/>
      <c r="V39" s="25" t="str">
        <f t="shared" si="6"/>
        <v/>
      </c>
      <c r="W39" s="26"/>
      <c r="X39" s="26"/>
      <c r="Y39" s="25" t="str">
        <f t="shared" si="4"/>
        <v/>
      </c>
      <c r="Z39" s="26"/>
      <c r="AA39" s="26"/>
      <c r="AB39" s="27"/>
    </row>
    <row r="40" spans="1:29" s="8" customFormat="1" ht="18.75" customHeight="1" x14ac:dyDescent="0.2">
      <c r="A40" s="34">
        <v>7</v>
      </c>
      <c r="B40" s="35"/>
      <c r="C40" s="35"/>
      <c r="D40" s="29"/>
      <c r="E40" s="29"/>
      <c r="F40" s="29"/>
      <c r="G40" s="29"/>
      <c r="H40" s="29"/>
      <c r="I40" s="29"/>
      <c r="J40" s="28">
        <f t="shared" si="7"/>
        <v>0</v>
      </c>
      <c r="K40" s="28"/>
      <c r="L40" s="28"/>
      <c r="M40" s="25">
        <f>'1. Quartal'!M40:O40</f>
        <v>32.6</v>
      </c>
      <c r="N40" s="26"/>
      <c r="O40" s="26"/>
      <c r="P40" s="25" t="str">
        <f t="shared" si="5"/>
        <v/>
      </c>
      <c r="Q40" s="26"/>
      <c r="R40" s="26"/>
      <c r="S40" s="25">
        <f>'1. Quartal'!S40:U40</f>
        <v>97.7</v>
      </c>
      <c r="T40" s="26"/>
      <c r="U40" s="26"/>
      <c r="V40" s="25" t="str">
        <f t="shared" si="6"/>
        <v/>
      </c>
      <c r="W40" s="26"/>
      <c r="X40" s="26"/>
      <c r="Y40" s="25" t="str">
        <f t="shared" si="4"/>
        <v/>
      </c>
      <c r="Z40" s="26"/>
      <c r="AA40" s="26"/>
      <c r="AB40" s="27"/>
    </row>
    <row r="41" spans="1:29" s="8" customFormat="1" ht="18.75" customHeight="1" x14ac:dyDescent="0.2">
      <c r="A41" s="34">
        <v>8</v>
      </c>
      <c r="B41" s="35"/>
      <c r="C41" s="35"/>
      <c r="D41" s="29"/>
      <c r="E41" s="29"/>
      <c r="F41" s="29"/>
      <c r="G41" s="29"/>
      <c r="H41" s="29"/>
      <c r="I41" s="29"/>
      <c r="J41" s="28">
        <f>D41-G41</f>
        <v>0</v>
      </c>
      <c r="K41" s="28"/>
      <c r="L41" s="28"/>
      <c r="M41" s="25">
        <f>'1. Quartal'!M41:O41</f>
        <v>37.6</v>
      </c>
      <c r="N41" s="26"/>
      <c r="O41" s="26"/>
      <c r="P41" s="25" t="str">
        <f>IF(J41=0,"",J41*M41)</f>
        <v/>
      </c>
      <c r="Q41" s="26"/>
      <c r="R41" s="26"/>
      <c r="S41" s="25">
        <f>'1. Quartal'!S41:U41</f>
        <v>112.8</v>
      </c>
      <c r="T41" s="26"/>
      <c r="U41" s="26"/>
      <c r="V41" s="25" t="str">
        <f>IF(J41=0,"",J41*S41)</f>
        <v/>
      </c>
      <c r="W41" s="26"/>
      <c r="X41" s="26"/>
      <c r="Y41" s="25" t="str">
        <f>IF(SUM(P41,V41)=0,"",SUM(P41,V41))</f>
        <v/>
      </c>
      <c r="Z41" s="26"/>
      <c r="AA41" s="26"/>
      <c r="AB41" s="27"/>
    </row>
    <row r="42" spans="1:29" s="8" customFormat="1" ht="18.75" customHeight="1" x14ac:dyDescent="0.2">
      <c r="A42" s="34">
        <v>9</v>
      </c>
      <c r="B42" s="35"/>
      <c r="C42" s="35"/>
      <c r="D42" s="29"/>
      <c r="E42" s="29"/>
      <c r="F42" s="29"/>
      <c r="G42" s="29"/>
      <c r="H42" s="29"/>
      <c r="I42" s="29"/>
      <c r="J42" s="28">
        <f>D42-G42</f>
        <v>0</v>
      </c>
      <c r="K42" s="28"/>
      <c r="L42" s="28"/>
      <c r="M42" s="25">
        <f>'1. Quartal'!M42:O42</f>
        <v>42.6</v>
      </c>
      <c r="N42" s="26"/>
      <c r="O42" s="26"/>
      <c r="P42" s="25" t="str">
        <f>IF(J42=0,"",J42*M42)</f>
        <v/>
      </c>
      <c r="Q42" s="26"/>
      <c r="R42" s="26"/>
      <c r="S42" s="25">
        <f>'1. Quartal'!S42:U42</f>
        <v>127.9</v>
      </c>
      <c r="T42" s="26"/>
      <c r="U42" s="26"/>
      <c r="V42" s="25" t="str">
        <f>IF(J42=0,"",J42*S42)</f>
        <v/>
      </c>
      <c r="W42" s="26"/>
      <c r="X42" s="26"/>
      <c r="Y42" s="25" t="str">
        <f>IF(SUM(P42,V42)=0,"",SUM(P42,V42))</f>
        <v/>
      </c>
      <c r="Z42" s="26"/>
      <c r="AA42" s="26"/>
      <c r="AB42" s="27"/>
    </row>
    <row r="43" spans="1:29" s="8" customFormat="1" ht="18.75" customHeight="1" x14ac:dyDescent="0.2">
      <c r="A43" s="34">
        <v>10</v>
      </c>
      <c r="B43" s="35"/>
      <c r="C43" s="35"/>
      <c r="D43" s="29"/>
      <c r="E43" s="29"/>
      <c r="F43" s="29"/>
      <c r="G43" s="29"/>
      <c r="H43" s="29"/>
      <c r="I43" s="29"/>
      <c r="J43" s="28">
        <f>D43-G43</f>
        <v>0</v>
      </c>
      <c r="K43" s="28"/>
      <c r="L43" s="28"/>
      <c r="M43" s="25">
        <f>'1. Quartal'!M43:O43</f>
        <v>47.6</v>
      </c>
      <c r="N43" s="26"/>
      <c r="O43" s="26"/>
      <c r="P43" s="25" t="str">
        <f>IF(J43=0,"",J43*M43)</f>
        <v/>
      </c>
      <c r="Q43" s="26"/>
      <c r="R43" s="26"/>
      <c r="S43" s="25">
        <f>'1. Quartal'!S43:U43</f>
        <v>142.9</v>
      </c>
      <c r="T43" s="26"/>
      <c r="U43" s="26"/>
      <c r="V43" s="25" t="str">
        <f>IF(J43=0,"",J43*S43)</f>
        <v/>
      </c>
      <c r="W43" s="26"/>
      <c r="X43" s="26"/>
      <c r="Y43" s="25" t="str">
        <f>IF(SUM(P43,V43)=0,"",SUM(P43,V43))</f>
        <v/>
      </c>
      <c r="Z43" s="26"/>
      <c r="AA43" s="26"/>
      <c r="AB43" s="27"/>
    </row>
    <row r="44" spans="1:29" s="8" customFormat="1" ht="18.75" customHeight="1" x14ac:dyDescent="0.2">
      <c r="A44" s="34">
        <v>11</v>
      </c>
      <c r="B44" s="35"/>
      <c r="C44" s="35"/>
      <c r="D44" s="29"/>
      <c r="E44" s="29"/>
      <c r="F44" s="29"/>
      <c r="G44" s="29"/>
      <c r="H44" s="29"/>
      <c r="I44" s="29"/>
      <c r="J44" s="28">
        <f>D44-G44</f>
        <v>0</v>
      </c>
      <c r="K44" s="28"/>
      <c r="L44" s="28"/>
      <c r="M44" s="25">
        <f>'1. Quartal'!M44:O44</f>
        <v>52.6</v>
      </c>
      <c r="N44" s="26"/>
      <c r="O44" s="26"/>
      <c r="P44" s="25" t="str">
        <f>IF(J44=0,"",J44*M44)</f>
        <v/>
      </c>
      <c r="Q44" s="26"/>
      <c r="R44" s="26"/>
      <c r="S44" s="25">
        <f>'1. Quartal'!S44:U44</f>
        <v>157.9</v>
      </c>
      <c r="T44" s="26"/>
      <c r="U44" s="26"/>
      <c r="V44" s="25" t="str">
        <f>IF(J44=0,"",J44*S44)</f>
        <v/>
      </c>
      <c r="W44" s="26"/>
      <c r="X44" s="26"/>
      <c r="Y44" s="25" t="str">
        <f>IF(SUM(P44,V44)=0,"",SUM(P44,V44))</f>
        <v/>
      </c>
      <c r="Z44" s="26"/>
      <c r="AA44" s="26"/>
      <c r="AB44" s="27"/>
    </row>
    <row r="45" spans="1:29" s="8" customFormat="1" ht="18.75" customHeight="1" x14ac:dyDescent="0.2">
      <c r="A45" s="56">
        <v>12</v>
      </c>
      <c r="B45" s="57"/>
      <c r="C45" s="57"/>
      <c r="D45" s="60"/>
      <c r="E45" s="60"/>
      <c r="F45" s="60"/>
      <c r="G45" s="60"/>
      <c r="H45" s="60"/>
      <c r="I45" s="60"/>
      <c r="J45" s="61">
        <f t="shared" si="7"/>
        <v>0</v>
      </c>
      <c r="K45" s="61"/>
      <c r="L45" s="61"/>
      <c r="M45" s="25">
        <f>'1. Quartal'!M45:O45</f>
        <v>57.65</v>
      </c>
      <c r="N45" s="26"/>
      <c r="O45" s="26"/>
      <c r="P45" s="32" t="str">
        <f t="shared" si="5"/>
        <v/>
      </c>
      <c r="Q45" s="33"/>
      <c r="R45" s="33"/>
      <c r="S45" s="25">
        <f>'1. Quartal'!S45:U45</f>
        <v>172.95</v>
      </c>
      <c r="T45" s="26"/>
      <c r="U45" s="26"/>
      <c r="V45" s="32" t="str">
        <f t="shared" si="6"/>
        <v/>
      </c>
      <c r="W45" s="33"/>
      <c r="X45" s="33"/>
      <c r="Y45" s="32" t="str">
        <f t="shared" si="4"/>
        <v/>
      </c>
      <c r="Z45" s="33"/>
      <c r="AA45" s="33"/>
      <c r="AB45" s="48"/>
    </row>
    <row r="46" spans="1:29" s="3" customFormat="1" ht="18.75" customHeight="1" x14ac:dyDescent="0.2">
      <c r="A46" s="53" t="s">
        <v>43</v>
      </c>
      <c r="B46" s="54"/>
      <c r="C46" s="54"/>
      <c r="D46" s="43" t="str">
        <f>IF(SUM(D34:F45)=0,"",SUM(D34:F45))</f>
        <v/>
      </c>
      <c r="E46" s="44"/>
      <c r="F46" s="44"/>
      <c r="G46" s="43" t="str">
        <f>IF(SUM(G34:I45)=0,"",SUM(G34:I45))</f>
        <v/>
      </c>
      <c r="H46" s="44"/>
      <c r="I46" s="44"/>
      <c r="J46" s="43" t="str">
        <f>IF(SUM(J34:L45)=0,"",SUM(J34:L45))</f>
        <v/>
      </c>
      <c r="K46" s="44"/>
      <c r="L46" s="44"/>
      <c r="M46" s="44"/>
      <c r="N46" s="44"/>
      <c r="O46" s="44"/>
      <c r="P46" s="45">
        <f>IF(SUM(P34:R45)=0,0,SUM(P34:R45))</f>
        <v>0</v>
      </c>
      <c r="Q46" s="46"/>
      <c r="R46" s="46"/>
      <c r="S46" s="44"/>
      <c r="T46" s="44"/>
      <c r="U46" s="44"/>
      <c r="V46" s="45">
        <f>IF(SUM(V34:X45)=0,0,SUM(V34:X45))</f>
        <v>0</v>
      </c>
      <c r="W46" s="46"/>
      <c r="X46" s="46"/>
      <c r="Y46" s="45">
        <f>P46+V46</f>
        <v>0</v>
      </c>
      <c r="Z46" s="46"/>
      <c r="AA46" s="46"/>
      <c r="AB46" s="47"/>
    </row>
    <row r="47" spans="1:29" s="11" customFormat="1" ht="18.75" customHeight="1" x14ac:dyDescent="0.2">
      <c r="A47" s="50" t="s">
        <v>37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</row>
    <row r="48" spans="1:29" s="4" customFormat="1" ht="17.25" customHeight="1" x14ac:dyDescent="0.2">
      <c r="A48" s="39" t="s">
        <v>20</v>
      </c>
      <c r="B48" s="40"/>
      <c r="C48" s="40"/>
      <c r="D48" s="42" t="s">
        <v>45</v>
      </c>
      <c r="E48" s="35"/>
      <c r="F48" s="35"/>
      <c r="G48" s="35"/>
      <c r="H48" s="35"/>
      <c r="I48" s="35"/>
      <c r="J48" s="35"/>
      <c r="K48" s="35"/>
      <c r="L48" s="35"/>
      <c r="M48" s="36" t="s">
        <v>8</v>
      </c>
      <c r="N48" s="36"/>
      <c r="O48" s="36"/>
      <c r="P48" s="36"/>
      <c r="Q48" s="36"/>
      <c r="R48" s="36"/>
      <c r="S48" s="36" t="s">
        <v>13</v>
      </c>
      <c r="T48" s="36"/>
      <c r="U48" s="36"/>
      <c r="V48" s="36"/>
      <c r="W48" s="36"/>
      <c r="X48" s="36"/>
      <c r="Y48" s="42" t="s">
        <v>23</v>
      </c>
      <c r="Z48" s="40"/>
      <c r="AA48" s="40"/>
      <c r="AB48" s="49"/>
    </row>
    <row r="49" spans="1:29" s="5" customFormat="1" ht="34.5" customHeight="1" x14ac:dyDescent="0.2">
      <c r="A49" s="41"/>
      <c r="B49" s="40"/>
      <c r="C49" s="40"/>
      <c r="D49" s="37" t="s">
        <v>17</v>
      </c>
      <c r="E49" s="38"/>
      <c r="F49" s="38"/>
      <c r="G49" s="37" t="s">
        <v>18</v>
      </c>
      <c r="H49" s="38"/>
      <c r="I49" s="38"/>
      <c r="J49" s="37" t="s">
        <v>19</v>
      </c>
      <c r="K49" s="38"/>
      <c r="L49" s="38"/>
      <c r="M49" s="37" t="s">
        <v>21</v>
      </c>
      <c r="N49" s="38"/>
      <c r="O49" s="38"/>
      <c r="P49" s="37" t="s">
        <v>22</v>
      </c>
      <c r="Q49" s="38"/>
      <c r="R49" s="38"/>
      <c r="S49" s="37" t="s">
        <v>21</v>
      </c>
      <c r="T49" s="38"/>
      <c r="U49" s="38"/>
      <c r="V49" s="37" t="s">
        <v>22</v>
      </c>
      <c r="W49" s="38"/>
      <c r="X49" s="38"/>
      <c r="Y49" s="40"/>
      <c r="Z49" s="40"/>
      <c r="AA49" s="40"/>
      <c r="AB49" s="49"/>
    </row>
    <row r="50" spans="1:29" s="6" customFormat="1" ht="14.25" customHeight="1" x14ac:dyDescent="0.2">
      <c r="A50" s="55" t="s">
        <v>9</v>
      </c>
      <c r="B50" s="35"/>
      <c r="C50" s="35"/>
      <c r="D50" s="30" t="s">
        <v>10</v>
      </c>
      <c r="E50" s="31"/>
      <c r="F50" s="31"/>
      <c r="G50" s="30" t="s">
        <v>10</v>
      </c>
      <c r="H50" s="31"/>
      <c r="I50" s="31"/>
      <c r="J50" s="30" t="s">
        <v>10</v>
      </c>
      <c r="K50" s="31"/>
      <c r="L50" s="31"/>
      <c r="M50" s="30" t="s">
        <v>11</v>
      </c>
      <c r="N50" s="30"/>
      <c r="O50" s="30"/>
      <c r="P50" s="30" t="s">
        <v>11</v>
      </c>
      <c r="Q50" s="30"/>
      <c r="R50" s="30"/>
      <c r="S50" s="30" t="s">
        <v>11</v>
      </c>
      <c r="T50" s="30"/>
      <c r="U50" s="30"/>
      <c r="V50" s="30" t="s">
        <v>11</v>
      </c>
      <c r="W50" s="30"/>
      <c r="X50" s="30"/>
      <c r="Y50" s="30" t="s">
        <v>11</v>
      </c>
      <c r="Z50" s="30"/>
      <c r="AA50" s="30"/>
      <c r="AB50" s="49"/>
    </row>
    <row r="51" spans="1:29" s="8" customFormat="1" ht="18.75" customHeight="1" x14ac:dyDescent="0.2">
      <c r="A51" s="34">
        <v>0</v>
      </c>
      <c r="B51" s="35"/>
      <c r="C51" s="35"/>
      <c r="D51" s="29"/>
      <c r="E51" s="29"/>
      <c r="F51" s="29"/>
      <c r="G51" s="29"/>
      <c r="H51" s="29"/>
      <c r="I51" s="29"/>
      <c r="J51" s="28">
        <f>D51-G51</f>
        <v>0</v>
      </c>
      <c r="K51" s="28"/>
      <c r="L51" s="28"/>
      <c r="M51" s="25">
        <f>'1. Quartal'!M51:O51</f>
        <v>0</v>
      </c>
      <c r="N51" s="26"/>
      <c r="O51" s="26"/>
      <c r="P51" s="25" t="str">
        <f>IF(J51=0,"",J51*M51)</f>
        <v/>
      </c>
      <c r="Q51" s="26"/>
      <c r="R51" s="26"/>
      <c r="S51" s="25">
        <f>'1. Quartal'!S51:U51</f>
        <v>0</v>
      </c>
      <c r="T51" s="26"/>
      <c r="U51" s="26"/>
      <c r="V51" s="25" t="str">
        <f>IF(J51=0,"",J51*S51)</f>
        <v/>
      </c>
      <c r="W51" s="26"/>
      <c r="X51" s="26"/>
      <c r="Y51" s="25" t="str">
        <f>IF(J51&gt;0,0,"")</f>
        <v/>
      </c>
      <c r="Z51" s="26"/>
      <c r="AA51" s="26"/>
      <c r="AB51" s="27"/>
      <c r="AC51" s="7"/>
    </row>
    <row r="52" spans="1:29" s="8" customFormat="1" ht="18.75" customHeight="1" x14ac:dyDescent="0.2">
      <c r="A52" s="34">
        <v>1</v>
      </c>
      <c r="B52" s="35"/>
      <c r="C52" s="35"/>
      <c r="D52" s="29"/>
      <c r="E52" s="29"/>
      <c r="F52" s="29"/>
      <c r="G52" s="29"/>
      <c r="H52" s="29"/>
      <c r="I52" s="29"/>
      <c r="J52" s="28">
        <f>D52-G52</f>
        <v>0</v>
      </c>
      <c r="K52" s="28"/>
      <c r="L52" s="28"/>
      <c r="M52" s="25">
        <f>'1. Quartal'!M52:O52</f>
        <v>0</v>
      </c>
      <c r="N52" s="26"/>
      <c r="O52" s="26"/>
      <c r="P52" s="25" t="str">
        <f t="shared" ref="P52:P63" si="8">IF(J52=0,"",J52*M52)</f>
        <v/>
      </c>
      <c r="Q52" s="26"/>
      <c r="R52" s="26"/>
      <c r="S52" s="25">
        <f>'1. Quartal'!S52:U52</f>
        <v>0</v>
      </c>
      <c r="T52" s="26"/>
      <c r="U52" s="26"/>
      <c r="V52" s="25" t="str">
        <f t="shared" ref="V52:V63" si="9">IF(J52=0,"",J52*S52)</f>
        <v/>
      </c>
      <c r="W52" s="26"/>
      <c r="X52" s="26"/>
      <c r="Y52" s="25" t="str">
        <f>IF(J52&gt;0,0,"")</f>
        <v/>
      </c>
      <c r="Z52" s="26"/>
      <c r="AA52" s="26"/>
      <c r="AB52" s="27"/>
      <c r="AC52" s="7"/>
    </row>
    <row r="53" spans="1:29" s="8" customFormat="1" ht="18.75" customHeight="1" x14ac:dyDescent="0.2">
      <c r="A53" s="34">
        <v>2</v>
      </c>
      <c r="B53" s="35"/>
      <c r="C53" s="35"/>
      <c r="D53" s="29"/>
      <c r="E53" s="29"/>
      <c r="F53" s="29"/>
      <c r="G53" s="29"/>
      <c r="H53" s="29"/>
      <c r="I53" s="29"/>
      <c r="J53" s="28">
        <f t="shared" ref="J53:J63" si="10">D53-G53</f>
        <v>0</v>
      </c>
      <c r="K53" s="28"/>
      <c r="L53" s="28"/>
      <c r="M53" s="25">
        <f>'1. Quartal'!M53:O53</f>
        <v>0.2</v>
      </c>
      <c r="N53" s="26"/>
      <c r="O53" s="26"/>
      <c r="P53" s="25" t="str">
        <f t="shared" si="8"/>
        <v/>
      </c>
      <c r="Q53" s="26"/>
      <c r="R53" s="26"/>
      <c r="S53" s="25">
        <f>'1. Quartal'!S53:U53</f>
        <v>0.5</v>
      </c>
      <c r="T53" s="26"/>
      <c r="U53" s="26"/>
      <c r="V53" s="25" t="str">
        <f t="shared" si="9"/>
        <v/>
      </c>
      <c r="W53" s="26"/>
      <c r="X53" s="26"/>
      <c r="Y53" s="25" t="str">
        <f>IF(SUM(P53,V53)=0,"",SUM(P53,V53))</f>
        <v/>
      </c>
      <c r="Z53" s="26"/>
      <c r="AA53" s="26"/>
      <c r="AB53" s="27"/>
    </row>
    <row r="54" spans="1:29" s="8" customFormat="1" ht="18.75" customHeight="1" x14ac:dyDescent="0.2">
      <c r="A54" s="34">
        <v>3</v>
      </c>
      <c r="B54" s="35"/>
      <c r="C54" s="35"/>
      <c r="D54" s="29"/>
      <c r="E54" s="29"/>
      <c r="F54" s="29"/>
      <c r="G54" s="29"/>
      <c r="H54" s="29"/>
      <c r="I54" s="29"/>
      <c r="J54" s="28">
        <f t="shared" si="10"/>
        <v>0</v>
      </c>
      <c r="K54" s="28"/>
      <c r="L54" s="28"/>
      <c r="M54" s="25">
        <f>'1. Quartal'!M54:O54</f>
        <v>4.9000000000000004</v>
      </c>
      <c r="N54" s="26"/>
      <c r="O54" s="26"/>
      <c r="P54" s="25" t="str">
        <f t="shared" si="8"/>
        <v/>
      </c>
      <c r="Q54" s="26"/>
      <c r="R54" s="26"/>
      <c r="S54" s="25">
        <f>'1. Quartal'!S54:U54</f>
        <v>14.8</v>
      </c>
      <c r="T54" s="26"/>
      <c r="U54" s="26"/>
      <c r="V54" s="25" t="str">
        <f t="shared" si="9"/>
        <v/>
      </c>
      <c r="W54" s="26"/>
      <c r="X54" s="26"/>
      <c r="Y54" s="25" t="str">
        <f>IF(SUM(P54,V54)=0,"",SUM(P54,V54))</f>
        <v/>
      </c>
      <c r="Z54" s="26"/>
      <c r="AA54" s="26"/>
      <c r="AB54" s="27"/>
    </row>
    <row r="55" spans="1:29" s="8" customFormat="1" ht="18.75" customHeight="1" x14ac:dyDescent="0.2">
      <c r="A55" s="34">
        <v>4</v>
      </c>
      <c r="B55" s="35"/>
      <c r="C55" s="35"/>
      <c r="D55" s="29"/>
      <c r="E55" s="29"/>
      <c r="F55" s="29"/>
      <c r="G55" s="29"/>
      <c r="H55" s="29"/>
      <c r="I55" s="29"/>
      <c r="J55" s="28">
        <f t="shared" si="10"/>
        <v>0</v>
      </c>
      <c r="K55" s="28"/>
      <c r="L55" s="28"/>
      <c r="M55" s="25">
        <f>'1. Quartal'!M55:O55</f>
        <v>9.6999999999999993</v>
      </c>
      <c r="N55" s="26"/>
      <c r="O55" s="26"/>
      <c r="P55" s="25" t="str">
        <f t="shared" si="8"/>
        <v/>
      </c>
      <c r="Q55" s="26"/>
      <c r="R55" s="26"/>
      <c r="S55" s="25">
        <f>'1. Quartal'!S55:U55</f>
        <v>29</v>
      </c>
      <c r="T55" s="26"/>
      <c r="U55" s="26"/>
      <c r="V55" s="25" t="str">
        <f t="shared" si="9"/>
        <v/>
      </c>
      <c r="W55" s="26"/>
      <c r="X55" s="26"/>
      <c r="Y55" s="25" t="str">
        <f t="shared" ref="Y55:Y63" si="11">IF(SUM(P55,V55)=0,"",SUM(P55,V55))</f>
        <v/>
      </c>
      <c r="Z55" s="26"/>
      <c r="AA55" s="26"/>
      <c r="AB55" s="27"/>
    </row>
    <row r="56" spans="1:29" s="8" customFormat="1" ht="18.75" customHeight="1" x14ac:dyDescent="0.2">
      <c r="A56" s="34">
        <v>5</v>
      </c>
      <c r="B56" s="35"/>
      <c r="C56" s="35"/>
      <c r="D56" s="29"/>
      <c r="E56" s="29"/>
      <c r="F56" s="29"/>
      <c r="G56" s="29"/>
      <c r="H56" s="29"/>
      <c r="I56" s="29"/>
      <c r="J56" s="28">
        <f t="shared" si="10"/>
        <v>0</v>
      </c>
      <c r="K56" s="28"/>
      <c r="L56" s="28"/>
      <c r="M56" s="25">
        <f>'1. Quartal'!M56:O56</f>
        <v>14.4</v>
      </c>
      <c r="N56" s="26"/>
      <c r="O56" s="26"/>
      <c r="P56" s="25" t="str">
        <f t="shared" si="8"/>
        <v/>
      </c>
      <c r="Q56" s="26"/>
      <c r="R56" s="26"/>
      <c r="S56" s="25">
        <f>'1. Quartal'!S56:U56</f>
        <v>43.3</v>
      </c>
      <c r="T56" s="26"/>
      <c r="U56" s="26"/>
      <c r="V56" s="25" t="str">
        <f t="shared" si="9"/>
        <v/>
      </c>
      <c r="W56" s="26"/>
      <c r="X56" s="26"/>
      <c r="Y56" s="25" t="str">
        <f t="shared" si="11"/>
        <v/>
      </c>
      <c r="Z56" s="26"/>
      <c r="AA56" s="26"/>
      <c r="AB56" s="27"/>
    </row>
    <row r="57" spans="1:29" s="8" customFormat="1" ht="18.75" customHeight="1" x14ac:dyDescent="0.2">
      <c r="A57" s="34">
        <v>6</v>
      </c>
      <c r="B57" s="35"/>
      <c r="C57" s="35"/>
      <c r="D57" s="29"/>
      <c r="E57" s="29"/>
      <c r="F57" s="29"/>
      <c r="G57" s="29"/>
      <c r="H57" s="29"/>
      <c r="I57" s="29"/>
      <c r="J57" s="28">
        <f t="shared" si="10"/>
        <v>0</v>
      </c>
      <c r="K57" s="28"/>
      <c r="L57" s="28"/>
      <c r="M57" s="25">
        <f>'1. Quartal'!M57:O57</f>
        <v>19.2</v>
      </c>
      <c r="N57" s="26"/>
      <c r="O57" s="26"/>
      <c r="P57" s="25" t="str">
        <f t="shared" si="8"/>
        <v/>
      </c>
      <c r="Q57" s="26"/>
      <c r="R57" s="26"/>
      <c r="S57" s="25">
        <f>'1. Quartal'!S57:U57</f>
        <v>57.5</v>
      </c>
      <c r="T57" s="26"/>
      <c r="U57" s="26"/>
      <c r="V57" s="25" t="str">
        <f t="shared" si="9"/>
        <v/>
      </c>
      <c r="W57" s="26"/>
      <c r="X57" s="26"/>
      <c r="Y57" s="25" t="str">
        <f t="shared" si="11"/>
        <v/>
      </c>
      <c r="Z57" s="26"/>
      <c r="AA57" s="26"/>
      <c r="AB57" s="27"/>
    </row>
    <row r="58" spans="1:29" s="8" customFormat="1" ht="18.75" customHeight="1" x14ac:dyDescent="0.2">
      <c r="A58" s="34">
        <v>7</v>
      </c>
      <c r="B58" s="35"/>
      <c r="C58" s="35"/>
      <c r="D58" s="29"/>
      <c r="E58" s="29"/>
      <c r="F58" s="29"/>
      <c r="G58" s="29"/>
      <c r="H58" s="29"/>
      <c r="I58" s="29"/>
      <c r="J58" s="28">
        <f t="shared" si="10"/>
        <v>0</v>
      </c>
      <c r="K58" s="28"/>
      <c r="L58" s="28"/>
      <c r="M58" s="25">
        <f>'1. Quartal'!M58:O58</f>
        <v>23.9</v>
      </c>
      <c r="N58" s="26"/>
      <c r="O58" s="26"/>
      <c r="P58" s="25" t="str">
        <f t="shared" si="8"/>
        <v/>
      </c>
      <c r="Q58" s="26"/>
      <c r="R58" s="26"/>
      <c r="S58" s="25">
        <f>'1. Quartal'!S58:U58</f>
        <v>71.8</v>
      </c>
      <c r="T58" s="26"/>
      <c r="U58" s="26"/>
      <c r="V58" s="25" t="str">
        <f t="shared" si="9"/>
        <v/>
      </c>
      <c r="W58" s="26"/>
      <c r="X58" s="26"/>
      <c r="Y58" s="25" t="str">
        <f t="shared" si="11"/>
        <v/>
      </c>
      <c r="Z58" s="26"/>
      <c r="AA58" s="26"/>
      <c r="AB58" s="27"/>
    </row>
    <row r="59" spans="1:29" s="8" customFormat="1" ht="18.75" customHeight="1" x14ac:dyDescent="0.2">
      <c r="A59" s="34">
        <v>8</v>
      </c>
      <c r="B59" s="35"/>
      <c r="C59" s="35"/>
      <c r="D59" s="29"/>
      <c r="E59" s="29"/>
      <c r="F59" s="29"/>
      <c r="G59" s="29"/>
      <c r="H59" s="29"/>
      <c r="I59" s="29"/>
      <c r="J59" s="28">
        <f t="shared" si="10"/>
        <v>0</v>
      </c>
      <c r="K59" s="28"/>
      <c r="L59" s="28"/>
      <c r="M59" s="25">
        <f>'1. Quartal'!M59:O59</f>
        <v>28.7</v>
      </c>
      <c r="N59" s="26"/>
      <c r="O59" s="26"/>
      <c r="P59" s="25" t="str">
        <f t="shared" si="8"/>
        <v/>
      </c>
      <c r="Q59" s="26"/>
      <c r="R59" s="26"/>
      <c r="S59" s="25">
        <f>'1. Quartal'!S59:U59</f>
        <v>86</v>
      </c>
      <c r="T59" s="26"/>
      <c r="U59" s="26"/>
      <c r="V59" s="25" t="str">
        <f t="shared" si="9"/>
        <v/>
      </c>
      <c r="W59" s="26"/>
      <c r="X59" s="26"/>
      <c r="Y59" s="25" t="str">
        <f t="shared" si="11"/>
        <v/>
      </c>
      <c r="Z59" s="26"/>
      <c r="AA59" s="26"/>
      <c r="AB59" s="27"/>
    </row>
    <row r="60" spans="1:29" s="8" customFormat="1" ht="18.75" customHeight="1" x14ac:dyDescent="0.2">
      <c r="A60" s="34">
        <v>9</v>
      </c>
      <c r="B60" s="35"/>
      <c r="C60" s="35"/>
      <c r="D60" s="29"/>
      <c r="E60" s="29"/>
      <c r="F60" s="29"/>
      <c r="G60" s="29"/>
      <c r="H60" s="29"/>
      <c r="I60" s="29"/>
      <c r="J60" s="28">
        <f t="shared" si="10"/>
        <v>0</v>
      </c>
      <c r="K60" s="28"/>
      <c r="L60" s="28"/>
      <c r="M60" s="25">
        <f>'1. Quartal'!M60:O60</f>
        <v>33.4</v>
      </c>
      <c r="N60" s="26"/>
      <c r="O60" s="26"/>
      <c r="P60" s="25" t="str">
        <f t="shared" si="8"/>
        <v/>
      </c>
      <c r="Q60" s="26"/>
      <c r="R60" s="26"/>
      <c r="S60" s="25">
        <f>'1. Quartal'!S60:U60</f>
        <v>100.3</v>
      </c>
      <c r="T60" s="26"/>
      <c r="U60" s="26"/>
      <c r="V60" s="25" t="str">
        <f t="shared" si="9"/>
        <v/>
      </c>
      <c r="W60" s="26"/>
      <c r="X60" s="26"/>
      <c r="Y60" s="25" t="str">
        <f t="shared" si="11"/>
        <v/>
      </c>
      <c r="Z60" s="26"/>
      <c r="AA60" s="26"/>
      <c r="AB60" s="27"/>
    </row>
    <row r="61" spans="1:29" s="8" customFormat="1" ht="18.75" customHeight="1" x14ac:dyDescent="0.2">
      <c r="A61" s="34">
        <v>10</v>
      </c>
      <c r="B61" s="35"/>
      <c r="C61" s="35"/>
      <c r="D61" s="29"/>
      <c r="E61" s="29"/>
      <c r="F61" s="29"/>
      <c r="G61" s="29"/>
      <c r="H61" s="29"/>
      <c r="I61" s="29"/>
      <c r="J61" s="28">
        <f t="shared" si="10"/>
        <v>0</v>
      </c>
      <c r="K61" s="28"/>
      <c r="L61" s="28"/>
      <c r="M61" s="25">
        <f>'1. Quartal'!M61:O61</f>
        <v>38.200000000000003</v>
      </c>
      <c r="N61" s="26"/>
      <c r="O61" s="26"/>
      <c r="P61" s="25" t="str">
        <f t="shared" si="8"/>
        <v/>
      </c>
      <c r="Q61" s="26"/>
      <c r="R61" s="26"/>
      <c r="S61" s="25">
        <f>'1. Quartal'!S61:U61</f>
        <v>114.5</v>
      </c>
      <c r="T61" s="26"/>
      <c r="U61" s="26"/>
      <c r="V61" s="25" t="str">
        <f t="shared" si="9"/>
        <v/>
      </c>
      <c r="W61" s="26"/>
      <c r="X61" s="26"/>
      <c r="Y61" s="25" t="str">
        <f t="shared" si="11"/>
        <v/>
      </c>
      <c r="Z61" s="26"/>
      <c r="AA61" s="26"/>
      <c r="AB61" s="27"/>
    </row>
    <row r="62" spans="1:29" s="8" customFormat="1" ht="18.75" customHeight="1" x14ac:dyDescent="0.2">
      <c r="A62" s="34">
        <v>11</v>
      </c>
      <c r="B62" s="35"/>
      <c r="C62" s="35"/>
      <c r="D62" s="29"/>
      <c r="E62" s="29"/>
      <c r="F62" s="29"/>
      <c r="G62" s="29"/>
      <c r="H62" s="29"/>
      <c r="I62" s="29"/>
      <c r="J62" s="28">
        <f t="shared" si="10"/>
        <v>0</v>
      </c>
      <c r="K62" s="28"/>
      <c r="L62" s="28"/>
      <c r="M62" s="25">
        <f>'1. Quartal'!M62:O62</f>
        <v>42.9</v>
      </c>
      <c r="N62" s="26"/>
      <c r="O62" s="26"/>
      <c r="P62" s="25" t="str">
        <f t="shared" si="8"/>
        <v/>
      </c>
      <c r="Q62" s="26"/>
      <c r="R62" s="26"/>
      <c r="S62" s="25">
        <f>'1. Quartal'!S62:U62</f>
        <v>128.80000000000001</v>
      </c>
      <c r="T62" s="26"/>
      <c r="U62" s="26"/>
      <c r="V62" s="25" t="str">
        <f t="shared" si="9"/>
        <v/>
      </c>
      <c r="W62" s="26"/>
      <c r="X62" s="26"/>
      <c r="Y62" s="25" t="str">
        <f t="shared" si="11"/>
        <v/>
      </c>
      <c r="Z62" s="26"/>
      <c r="AA62" s="26"/>
      <c r="AB62" s="27"/>
    </row>
    <row r="63" spans="1:29" s="8" customFormat="1" ht="18.75" customHeight="1" x14ac:dyDescent="0.2">
      <c r="A63" s="56">
        <v>12</v>
      </c>
      <c r="B63" s="57"/>
      <c r="C63" s="57"/>
      <c r="D63" s="60"/>
      <c r="E63" s="60"/>
      <c r="F63" s="60"/>
      <c r="G63" s="60"/>
      <c r="H63" s="60"/>
      <c r="I63" s="60"/>
      <c r="J63" s="61">
        <f t="shared" si="10"/>
        <v>0</v>
      </c>
      <c r="K63" s="61"/>
      <c r="L63" s="61"/>
      <c r="M63" s="25">
        <f>'1. Quartal'!M63:O63</f>
        <v>47.7</v>
      </c>
      <c r="N63" s="26"/>
      <c r="O63" s="26"/>
      <c r="P63" s="32" t="str">
        <f t="shared" si="8"/>
        <v/>
      </c>
      <c r="Q63" s="33"/>
      <c r="R63" s="33"/>
      <c r="S63" s="25">
        <f>'1. Quartal'!S63:U63</f>
        <v>143</v>
      </c>
      <c r="T63" s="26"/>
      <c r="U63" s="26"/>
      <c r="V63" s="32" t="str">
        <f t="shared" si="9"/>
        <v/>
      </c>
      <c r="W63" s="33"/>
      <c r="X63" s="33"/>
      <c r="Y63" s="32" t="str">
        <f t="shared" si="11"/>
        <v/>
      </c>
      <c r="Z63" s="33"/>
      <c r="AA63" s="33"/>
      <c r="AB63" s="48"/>
    </row>
    <row r="64" spans="1:29" s="3" customFormat="1" ht="18.75" customHeight="1" x14ac:dyDescent="0.2">
      <c r="A64" s="53" t="s">
        <v>43</v>
      </c>
      <c r="B64" s="54"/>
      <c r="C64" s="54"/>
      <c r="D64" s="43" t="str">
        <f>IF(SUM(D51:F63)=0,"",SUM(D51:F63))</f>
        <v/>
      </c>
      <c r="E64" s="44"/>
      <c r="F64" s="44"/>
      <c r="G64" s="43" t="str">
        <f>IF(SUM(G51:I63)=0,"",SUM(G51:I63))</f>
        <v/>
      </c>
      <c r="H64" s="44"/>
      <c r="I64" s="44"/>
      <c r="J64" s="43" t="str">
        <f>IF(SUM(J51:L63)=0,"",SUM(J51:L63))</f>
        <v/>
      </c>
      <c r="K64" s="44"/>
      <c r="L64" s="44"/>
      <c r="M64" s="44"/>
      <c r="N64" s="44"/>
      <c r="O64" s="44"/>
      <c r="P64" s="45">
        <f>IF(SUM(P51:R63)=0,0,SUM(P51:R63))</f>
        <v>0</v>
      </c>
      <c r="Q64" s="46"/>
      <c r="R64" s="46"/>
      <c r="S64" s="44"/>
      <c r="T64" s="44"/>
      <c r="U64" s="44"/>
      <c r="V64" s="45">
        <f>IF(SUM(V51:X63)=0,0,SUM(V51:X63))</f>
        <v>0</v>
      </c>
      <c r="W64" s="46"/>
      <c r="X64" s="46"/>
      <c r="Y64" s="45">
        <f>P64+V64</f>
        <v>0</v>
      </c>
      <c r="Z64" s="46"/>
      <c r="AA64" s="46"/>
      <c r="AB64" s="47"/>
    </row>
    <row r="65" spans="1:29" s="11" customFormat="1" ht="7.5" customHeight="1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</row>
    <row r="66" spans="1:29" s="23" customFormat="1" ht="24" customHeight="1" x14ac:dyDescent="0.2">
      <c r="A66" s="116" t="str">
        <f xml:space="preserve"> "TOTAL Leistungsbeiträge Kanton / Gemeinden 3. Quartal "&amp;Y1&amp;""</f>
        <v>TOTAL Leistungsbeiträge Kanton / Gemeinden 3. Quartal 2025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8"/>
      <c r="P66" s="105">
        <f>P29+P46+P64</f>
        <v>0</v>
      </c>
      <c r="Q66" s="106"/>
      <c r="R66" s="107"/>
      <c r="S66" s="108"/>
      <c r="T66" s="109"/>
      <c r="U66" s="110"/>
      <c r="V66" s="111">
        <f>V29+V46+V64</f>
        <v>0</v>
      </c>
      <c r="W66" s="112"/>
      <c r="X66" s="112"/>
      <c r="Y66" s="111">
        <f>Y29+Y46+Y64</f>
        <v>0</v>
      </c>
      <c r="Z66" s="113"/>
      <c r="AA66" s="113"/>
      <c r="AB66" s="114"/>
      <c r="AC66" s="22"/>
    </row>
  </sheetData>
  <sheetProtection algorithmName="SHA-512" hashValue="6f2QYksmh+XKpsJHhv+vrjLMuBSJRTydFkz3mUpian55llsm8m8IXtOoDJnY1/58VQ6HJtzo35T7kffSiKpZ3g==" saltValue="F+JA6aYdRP/tDlpTJ3EWcQ==" spinCount="100000" sheet="1" objects="1" scenarios="1" selectLockedCells="1"/>
  <mergeCells count="471">
    <mergeCell ref="V64:X64"/>
    <mergeCell ref="Y64:AB64"/>
    <mergeCell ref="A65:AB65"/>
    <mergeCell ref="A66:O66"/>
    <mergeCell ref="P66:R66"/>
    <mergeCell ref="S66:U66"/>
    <mergeCell ref="V66:X66"/>
    <mergeCell ref="Y66:AB66"/>
    <mergeCell ref="S63:U63"/>
    <mergeCell ref="V63:X63"/>
    <mergeCell ref="Y63:AB63"/>
    <mergeCell ref="A64:C64"/>
    <mergeCell ref="D64:F64"/>
    <mergeCell ref="G64:I64"/>
    <mergeCell ref="J64:L64"/>
    <mergeCell ref="M64:O64"/>
    <mergeCell ref="P64:R64"/>
    <mergeCell ref="S64:U64"/>
    <mergeCell ref="A63:C63"/>
    <mergeCell ref="D63:F63"/>
    <mergeCell ref="G63:I63"/>
    <mergeCell ref="J63:L63"/>
    <mergeCell ref="M63:O63"/>
    <mergeCell ref="P63:R63"/>
    <mergeCell ref="Y61:AB61"/>
    <mergeCell ref="A62:C62"/>
    <mergeCell ref="D62:F62"/>
    <mergeCell ref="G62:I62"/>
    <mergeCell ref="J62:L62"/>
    <mergeCell ref="M62:O62"/>
    <mergeCell ref="P62:R62"/>
    <mergeCell ref="S62:U62"/>
    <mergeCell ref="V62:X62"/>
    <mergeCell ref="Y62:AB62"/>
    <mergeCell ref="A61:C61"/>
    <mergeCell ref="D61:F61"/>
    <mergeCell ref="G61:I61"/>
    <mergeCell ref="J61:L61"/>
    <mergeCell ref="M61:O61"/>
    <mergeCell ref="P61:R61"/>
    <mergeCell ref="S61:U61"/>
    <mergeCell ref="V61:X61"/>
    <mergeCell ref="S59:U59"/>
    <mergeCell ref="V59:X59"/>
    <mergeCell ref="Y59:AB59"/>
    <mergeCell ref="A60:C60"/>
    <mergeCell ref="D60:F60"/>
    <mergeCell ref="G60:I60"/>
    <mergeCell ref="J60:L60"/>
    <mergeCell ref="M60:O60"/>
    <mergeCell ref="P60:R60"/>
    <mergeCell ref="S60:U60"/>
    <mergeCell ref="A59:C59"/>
    <mergeCell ref="D59:F59"/>
    <mergeCell ref="G59:I59"/>
    <mergeCell ref="J59:L59"/>
    <mergeCell ref="M59:O59"/>
    <mergeCell ref="P59:R59"/>
    <mergeCell ref="V60:X60"/>
    <mergeCell ref="Y60:AB60"/>
    <mergeCell ref="A58:C58"/>
    <mergeCell ref="D58:F58"/>
    <mergeCell ref="G58:I58"/>
    <mergeCell ref="J58:L58"/>
    <mergeCell ref="M58:O58"/>
    <mergeCell ref="P58:R58"/>
    <mergeCell ref="S58:U58"/>
    <mergeCell ref="V58:X58"/>
    <mergeCell ref="Y58:AB58"/>
    <mergeCell ref="A57:C57"/>
    <mergeCell ref="D57:F57"/>
    <mergeCell ref="G57:I57"/>
    <mergeCell ref="J57:L57"/>
    <mergeCell ref="M57:O57"/>
    <mergeCell ref="P57:R57"/>
    <mergeCell ref="S57:U57"/>
    <mergeCell ref="V57:X57"/>
    <mergeCell ref="Y57:AB57"/>
    <mergeCell ref="S55:U55"/>
    <mergeCell ref="V55:X55"/>
    <mergeCell ref="Y55:AB55"/>
    <mergeCell ref="A56:C56"/>
    <mergeCell ref="D56:F56"/>
    <mergeCell ref="G56:I56"/>
    <mergeCell ref="J56:L56"/>
    <mergeCell ref="M56:O56"/>
    <mergeCell ref="P56:R56"/>
    <mergeCell ref="S56:U56"/>
    <mergeCell ref="A55:C55"/>
    <mergeCell ref="D55:F55"/>
    <mergeCell ref="G55:I55"/>
    <mergeCell ref="J55:L55"/>
    <mergeCell ref="M55:O55"/>
    <mergeCell ref="P55:R55"/>
    <mergeCell ref="V56:X56"/>
    <mergeCell ref="Y56:AB56"/>
    <mergeCell ref="A54:C54"/>
    <mergeCell ref="D54:F54"/>
    <mergeCell ref="G54:I54"/>
    <mergeCell ref="J54:L54"/>
    <mergeCell ref="M54:O54"/>
    <mergeCell ref="P54:R54"/>
    <mergeCell ref="S54:U54"/>
    <mergeCell ref="V54:X54"/>
    <mergeCell ref="Y54:AB54"/>
    <mergeCell ref="A53:C53"/>
    <mergeCell ref="D53:F53"/>
    <mergeCell ref="G53:I53"/>
    <mergeCell ref="J53:L53"/>
    <mergeCell ref="M53:O53"/>
    <mergeCell ref="P53:R53"/>
    <mergeCell ref="S53:U53"/>
    <mergeCell ref="V53:X53"/>
    <mergeCell ref="Y53:AB53"/>
    <mergeCell ref="A52:C52"/>
    <mergeCell ref="D52:F52"/>
    <mergeCell ref="G52:I52"/>
    <mergeCell ref="J52:L52"/>
    <mergeCell ref="M52:O52"/>
    <mergeCell ref="P52:R52"/>
    <mergeCell ref="S52:U52"/>
    <mergeCell ref="V52:X52"/>
    <mergeCell ref="Y52:AB52"/>
    <mergeCell ref="A51:C51"/>
    <mergeCell ref="D51:F51"/>
    <mergeCell ref="G51:I51"/>
    <mergeCell ref="J51:L51"/>
    <mergeCell ref="M51:O51"/>
    <mergeCell ref="P51:R51"/>
    <mergeCell ref="S51:U51"/>
    <mergeCell ref="V51:X51"/>
    <mergeCell ref="Y51:AB51"/>
    <mergeCell ref="A50:C50"/>
    <mergeCell ref="D50:F50"/>
    <mergeCell ref="G50:I50"/>
    <mergeCell ref="J50:L50"/>
    <mergeCell ref="M50:O50"/>
    <mergeCell ref="P50:R50"/>
    <mergeCell ref="S50:U50"/>
    <mergeCell ref="V50:X50"/>
    <mergeCell ref="Y50:AB50"/>
    <mergeCell ref="A47:AB47"/>
    <mergeCell ref="A48:C49"/>
    <mergeCell ref="D48:L48"/>
    <mergeCell ref="M48:R48"/>
    <mergeCell ref="S48:X48"/>
    <mergeCell ref="Y48:AB49"/>
    <mergeCell ref="D49:F49"/>
    <mergeCell ref="G49:I49"/>
    <mergeCell ref="J49:L49"/>
    <mergeCell ref="M49:O49"/>
    <mergeCell ref="P49:R49"/>
    <mergeCell ref="S49:U49"/>
    <mergeCell ref="V49:X49"/>
    <mergeCell ref="S45:U45"/>
    <mergeCell ref="V45:X45"/>
    <mergeCell ref="Y45:AB45"/>
    <mergeCell ref="A46:C46"/>
    <mergeCell ref="D46:F46"/>
    <mergeCell ref="G46:I46"/>
    <mergeCell ref="J46:L46"/>
    <mergeCell ref="M46:O46"/>
    <mergeCell ref="P46:R46"/>
    <mergeCell ref="S46:U46"/>
    <mergeCell ref="A45:C45"/>
    <mergeCell ref="D45:F45"/>
    <mergeCell ref="G45:I45"/>
    <mergeCell ref="J45:L45"/>
    <mergeCell ref="M45:O45"/>
    <mergeCell ref="P45:R45"/>
    <mergeCell ref="V46:X46"/>
    <mergeCell ref="Y46:AB46"/>
    <mergeCell ref="A44:C44"/>
    <mergeCell ref="D44:F44"/>
    <mergeCell ref="G44:I44"/>
    <mergeCell ref="J44:L44"/>
    <mergeCell ref="M44:O44"/>
    <mergeCell ref="P44:R44"/>
    <mergeCell ref="S44:U44"/>
    <mergeCell ref="V44:X44"/>
    <mergeCell ref="Y44:AB44"/>
    <mergeCell ref="A43:C43"/>
    <mergeCell ref="D43:F43"/>
    <mergeCell ref="G43:I43"/>
    <mergeCell ref="J43:L43"/>
    <mergeCell ref="M43:O43"/>
    <mergeCell ref="P43:R43"/>
    <mergeCell ref="S43:U43"/>
    <mergeCell ref="V43:X43"/>
    <mergeCell ref="Y43:AB43"/>
    <mergeCell ref="S41:U41"/>
    <mergeCell ref="V41:X41"/>
    <mergeCell ref="Y41:AB41"/>
    <mergeCell ref="A42:C42"/>
    <mergeCell ref="D42:F42"/>
    <mergeCell ref="G42:I42"/>
    <mergeCell ref="J42:L42"/>
    <mergeCell ref="M42:O42"/>
    <mergeCell ref="P42:R42"/>
    <mergeCell ref="S42:U42"/>
    <mergeCell ref="A41:C41"/>
    <mergeCell ref="D41:F41"/>
    <mergeCell ref="G41:I41"/>
    <mergeCell ref="J41:L41"/>
    <mergeCell ref="M41:O41"/>
    <mergeCell ref="P41:R41"/>
    <mergeCell ref="V42:X42"/>
    <mergeCell ref="Y42:AB42"/>
    <mergeCell ref="A40:C40"/>
    <mergeCell ref="D40:F40"/>
    <mergeCell ref="G40:I40"/>
    <mergeCell ref="J40:L40"/>
    <mergeCell ref="M40:O40"/>
    <mergeCell ref="P40:R40"/>
    <mergeCell ref="S40:U40"/>
    <mergeCell ref="V40:X40"/>
    <mergeCell ref="Y40:AB40"/>
    <mergeCell ref="A39:C39"/>
    <mergeCell ref="D39:F39"/>
    <mergeCell ref="G39:I39"/>
    <mergeCell ref="J39:L39"/>
    <mergeCell ref="M39:O39"/>
    <mergeCell ref="P39:R39"/>
    <mergeCell ref="S39:U39"/>
    <mergeCell ref="V39:X39"/>
    <mergeCell ref="Y39:AB39"/>
    <mergeCell ref="S37:U37"/>
    <mergeCell ref="V37:X37"/>
    <mergeCell ref="Y37:AB37"/>
    <mergeCell ref="A38:C38"/>
    <mergeCell ref="D38:F38"/>
    <mergeCell ref="G38:I38"/>
    <mergeCell ref="J38:L38"/>
    <mergeCell ref="M38:O38"/>
    <mergeCell ref="P38:R38"/>
    <mergeCell ref="S38:U38"/>
    <mergeCell ref="A37:C37"/>
    <mergeCell ref="D37:F37"/>
    <mergeCell ref="G37:I37"/>
    <mergeCell ref="J37:L37"/>
    <mergeCell ref="M37:O37"/>
    <mergeCell ref="P37:R37"/>
    <mergeCell ref="V38:X38"/>
    <mergeCell ref="Y38:AB38"/>
    <mergeCell ref="A36:C36"/>
    <mergeCell ref="D36:F36"/>
    <mergeCell ref="G36:I36"/>
    <mergeCell ref="J36:L36"/>
    <mergeCell ref="M36:O36"/>
    <mergeCell ref="P36:R36"/>
    <mergeCell ref="S36:U36"/>
    <mergeCell ref="V36:X36"/>
    <mergeCell ref="Y36:AB36"/>
    <mergeCell ref="A35:C35"/>
    <mergeCell ref="D35:F35"/>
    <mergeCell ref="G35:I35"/>
    <mergeCell ref="J35:L35"/>
    <mergeCell ref="M35:O35"/>
    <mergeCell ref="P35:R35"/>
    <mergeCell ref="S35:U35"/>
    <mergeCell ref="V35:X35"/>
    <mergeCell ref="Y35:AB35"/>
    <mergeCell ref="S33:U33"/>
    <mergeCell ref="V33:X33"/>
    <mergeCell ref="Y33:AB33"/>
    <mergeCell ref="A34:C34"/>
    <mergeCell ref="D34:F34"/>
    <mergeCell ref="G34:I34"/>
    <mergeCell ref="J34:L34"/>
    <mergeCell ref="M34:O34"/>
    <mergeCell ref="P34:R34"/>
    <mergeCell ref="S34:U34"/>
    <mergeCell ref="A33:C33"/>
    <mergeCell ref="D33:F33"/>
    <mergeCell ref="G33:I33"/>
    <mergeCell ref="J33:L33"/>
    <mergeCell ref="M33:O33"/>
    <mergeCell ref="P33:R33"/>
    <mergeCell ref="V34:X34"/>
    <mergeCell ref="Y34:AB34"/>
    <mergeCell ref="G32:I32"/>
    <mergeCell ref="J32:L32"/>
    <mergeCell ref="M32:O32"/>
    <mergeCell ref="P32:R32"/>
    <mergeCell ref="S32:U32"/>
    <mergeCell ref="V32:X32"/>
    <mergeCell ref="S29:U29"/>
    <mergeCell ref="V29:X29"/>
    <mergeCell ref="Y29:AB29"/>
    <mergeCell ref="A30:AB30"/>
    <mergeCell ref="A31:C32"/>
    <mergeCell ref="D31:L31"/>
    <mergeCell ref="M31:R31"/>
    <mergeCell ref="S31:X31"/>
    <mergeCell ref="Y31:AB32"/>
    <mergeCell ref="D32:F32"/>
    <mergeCell ref="A29:C29"/>
    <mergeCell ref="D29:F29"/>
    <mergeCell ref="G29:I29"/>
    <mergeCell ref="J29:L29"/>
    <mergeCell ref="M29:O29"/>
    <mergeCell ref="P29:R29"/>
    <mergeCell ref="A28:C28"/>
    <mergeCell ref="D28:F28"/>
    <mergeCell ref="G28:I28"/>
    <mergeCell ref="J28:L28"/>
    <mergeCell ref="M28:O28"/>
    <mergeCell ref="P28:R28"/>
    <mergeCell ref="S28:U28"/>
    <mergeCell ref="V28:X28"/>
    <mergeCell ref="Y28:AB28"/>
    <mergeCell ref="A27:C27"/>
    <mergeCell ref="D27:F27"/>
    <mergeCell ref="G27:I27"/>
    <mergeCell ref="J27:L27"/>
    <mergeCell ref="M27:O27"/>
    <mergeCell ref="P27:R27"/>
    <mergeCell ref="S27:U27"/>
    <mergeCell ref="V27:X27"/>
    <mergeCell ref="Y27:AB27"/>
    <mergeCell ref="S25:U25"/>
    <mergeCell ref="V25:X25"/>
    <mergeCell ref="Y25:AB25"/>
    <mergeCell ref="A26:C26"/>
    <mergeCell ref="D26:F26"/>
    <mergeCell ref="G26:I26"/>
    <mergeCell ref="J26:L26"/>
    <mergeCell ref="M26:O26"/>
    <mergeCell ref="P26:R26"/>
    <mergeCell ref="S26:U26"/>
    <mergeCell ref="A25:C25"/>
    <mergeCell ref="D25:F25"/>
    <mergeCell ref="G25:I25"/>
    <mergeCell ref="J25:L25"/>
    <mergeCell ref="M25:O25"/>
    <mergeCell ref="P25:R25"/>
    <mergeCell ref="V26:X26"/>
    <mergeCell ref="Y26:AB26"/>
    <mergeCell ref="A24:C24"/>
    <mergeCell ref="D24:F24"/>
    <mergeCell ref="G24:I24"/>
    <mergeCell ref="J24:L24"/>
    <mergeCell ref="M24:O24"/>
    <mergeCell ref="P24:R24"/>
    <mergeCell ref="S24:U24"/>
    <mergeCell ref="V24:X24"/>
    <mergeCell ref="Y24:AB24"/>
    <mergeCell ref="A23:C23"/>
    <mergeCell ref="D23:F23"/>
    <mergeCell ref="G23:I23"/>
    <mergeCell ref="J23:L23"/>
    <mergeCell ref="M23:O23"/>
    <mergeCell ref="P23:R23"/>
    <mergeCell ref="S23:U23"/>
    <mergeCell ref="V23:X23"/>
    <mergeCell ref="Y23:AB23"/>
    <mergeCell ref="S21:U21"/>
    <mergeCell ref="V21:X21"/>
    <mergeCell ref="Y21:AB21"/>
    <mergeCell ref="A22:C22"/>
    <mergeCell ref="D22:F22"/>
    <mergeCell ref="G22:I22"/>
    <mergeCell ref="J22:L22"/>
    <mergeCell ref="M22:O22"/>
    <mergeCell ref="P22:R22"/>
    <mergeCell ref="S22:U22"/>
    <mergeCell ref="A21:C21"/>
    <mergeCell ref="D21:F21"/>
    <mergeCell ref="G21:I21"/>
    <mergeCell ref="J21:L21"/>
    <mergeCell ref="M21:O21"/>
    <mergeCell ref="P21:R21"/>
    <mergeCell ref="V22:X22"/>
    <mergeCell ref="Y22:AB22"/>
    <mergeCell ref="A20:C20"/>
    <mergeCell ref="D20:F20"/>
    <mergeCell ref="G20:I20"/>
    <mergeCell ref="J20:L20"/>
    <mergeCell ref="M20:O20"/>
    <mergeCell ref="P20:R20"/>
    <mergeCell ref="S20:U20"/>
    <mergeCell ref="V20:X20"/>
    <mergeCell ref="Y20:AB20"/>
    <mergeCell ref="A19:C19"/>
    <mergeCell ref="D19:F19"/>
    <mergeCell ref="G19:I19"/>
    <mergeCell ref="J19:L19"/>
    <mergeCell ref="M19:O19"/>
    <mergeCell ref="P19:R19"/>
    <mergeCell ref="S19:U19"/>
    <mergeCell ref="V19:X19"/>
    <mergeCell ref="Y19:AB19"/>
    <mergeCell ref="S17:U17"/>
    <mergeCell ref="V17:X17"/>
    <mergeCell ref="Y17:AB17"/>
    <mergeCell ref="A18:C18"/>
    <mergeCell ref="D18:F18"/>
    <mergeCell ref="G18:I18"/>
    <mergeCell ref="J18:L18"/>
    <mergeCell ref="M18:O18"/>
    <mergeCell ref="P18:R18"/>
    <mergeCell ref="S18:U18"/>
    <mergeCell ref="A17:C17"/>
    <mergeCell ref="D17:F17"/>
    <mergeCell ref="G17:I17"/>
    <mergeCell ref="J17:L17"/>
    <mergeCell ref="M17:O17"/>
    <mergeCell ref="P17:R17"/>
    <mergeCell ref="V18:X18"/>
    <mergeCell ref="Y18:AB18"/>
    <mergeCell ref="Y15:AB15"/>
    <mergeCell ref="A16:C16"/>
    <mergeCell ref="D16:F16"/>
    <mergeCell ref="G16:I16"/>
    <mergeCell ref="J16:L16"/>
    <mergeCell ref="M16:O16"/>
    <mergeCell ref="P16:R16"/>
    <mergeCell ref="S16:U16"/>
    <mergeCell ref="V16:X16"/>
    <mergeCell ref="Y16:AB16"/>
    <mergeCell ref="A15:C15"/>
    <mergeCell ref="D15:F15"/>
    <mergeCell ref="G15:I15"/>
    <mergeCell ref="J15:L15"/>
    <mergeCell ref="M15:O15"/>
    <mergeCell ref="P15:R15"/>
    <mergeCell ref="S15:U15"/>
    <mergeCell ref="V15:X15"/>
    <mergeCell ref="Y11:AB11"/>
    <mergeCell ref="A13:C14"/>
    <mergeCell ref="D13:L13"/>
    <mergeCell ref="M13:R13"/>
    <mergeCell ref="S13:X13"/>
    <mergeCell ref="Y13:AB14"/>
    <mergeCell ref="V14:X14"/>
    <mergeCell ref="A12:L12"/>
    <mergeCell ref="M12:AB12"/>
    <mergeCell ref="D14:F14"/>
    <mergeCell ref="G14:I14"/>
    <mergeCell ref="J14:L14"/>
    <mergeCell ref="M14:O14"/>
    <mergeCell ref="P14:R14"/>
    <mergeCell ref="S14:U14"/>
    <mergeCell ref="A11:I11"/>
    <mergeCell ref="J11:L11"/>
    <mergeCell ref="M11:X11"/>
    <mergeCell ref="A7:AB7"/>
    <mergeCell ref="A8:AB8"/>
    <mergeCell ref="A9:P9"/>
    <mergeCell ref="Q9:AB9"/>
    <mergeCell ref="A10:P10"/>
    <mergeCell ref="Q10:U10"/>
    <mergeCell ref="V10:AB10"/>
    <mergeCell ref="A5:F5"/>
    <mergeCell ref="G5:P5"/>
    <mergeCell ref="Q5:R5"/>
    <mergeCell ref="S5:AB5"/>
    <mergeCell ref="A6:F6"/>
    <mergeCell ref="G6:P6"/>
    <mergeCell ref="Q6:R6"/>
    <mergeCell ref="S6:AB6"/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</mergeCells>
  <conditionalFormatting sqref="M11:X11">
    <cfRule type="containsText" dxfId="13" priority="2" operator="containsText" text="Bettenzahl">
      <formula>NOT(ISERROR(SEARCH("Bettenzahl",M11)))</formula>
    </cfRule>
  </conditionalFormatting>
  <conditionalFormatting sqref="M12:AB12">
    <cfRule type="containsErrors" dxfId="12" priority="1">
      <formula>ISERROR(M12)</formula>
    </cfRule>
  </conditionalFormatting>
  <dataValidations disablePrompts="1" count="1">
    <dataValidation type="custom" allowBlank="1" showInputMessage="1" showErrorMessage="1" errorTitle="Zahl zu gross" error="Die Anzahl Pflegetage ausserkantonaler Bewohner kann nicht höher sein als das Total aller Pflegetage." sqref="K51:L63 K34:L45">
      <formula1>IF(K34&gt;F34,FALSE,TRUE)</formula1>
    </dataValidation>
  </dataValidations>
  <hyperlinks>
    <hyperlink ref="Q9" r:id="rId1"/>
  </hyperlinks>
  <printOptions horizontalCentered="1"/>
  <pageMargins left="0.51181102362204722" right="0.51181102362204722" top="0.31496062992125984" bottom="0.21" header="0.15748031496062992" footer="0.15748031496062992"/>
  <pageSetup paperSize="9" scale="64" orientation="portrait" r:id="rId2"/>
  <headerFooter scaleWithDoc="0"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C66"/>
  <sheetViews>
    <sheetView zoomScaleNormal="100" workbookViewId="0">
      <selection activeCell="D16" sqref="D16:F16"/>
    </sheetView>
  </sheetViews>
  <sheetFormatPr baseColWidth="10" defaultRowHeight="12.75" x14ac:dyDescent="0.2"/>
  <cols>
    <col min="1" max="28" width="4.7109375" customWidth="1"/>
  </cols>
  <sheetData>
    <row r="1" spans="1:28" ht="18.75" customHeight="1" x14ac:dyDescent="0.2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9">
        <f>'1. Quartal'!Y1:AB2</f>
        <v>2025</v>
      </c>
      <c r="Z1" s="129"/>
      <c r="AA1" s="129"/>
      <c r="AB1" s="130"/>
    </row>
    <row r="2" spans="1:28" ht="18.75" customHeight="1" x14ac:dyDescent="0.2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31"/>
      <c r="Z2" s="131"/>
      <c r="AA2" s="131"/>
      <c r="AB2" s="132"/>
    </row>
    <row r="3" spans="1:28" s="1" customFormat="1" ht="18.75" customHeight="1" x14ac:dyDescent="0.2">
      <c r="A3" s="133" t="s">
        <v>1</v>
      </c>
      <c r="B3" s="134"/>
      <c r="C3" s="134"/>
      <c r="D3" s="134"/>
      <c r="E3" s="134"/>
      <c r="F3" s="134"/>
      <c r="G3" s="135">
        <f>'1. Quartal'!G3:AB3</f>
        <v>0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</row>
    <row r="4" spans="1:28" s="1" customFormat="1" ht="18.75" customHeight="1" x14ac:dyDescent="0.2">
      <c r="A4" s="133" t="s">
        <v>14</v>
      </c>
      <c r="B4" s="134"/>
      <c r="C4" s="134"/>
      <c r="D4" s="134"/>
      <c r="E4" s="134"/>
      <c r="F4" s="134"/>
      <c r="G4" s="135">
        <f>'1. Quartal'!G4:P4</f>
        <v>0</v>
      </c>
      <c r="H4" s="135"/>
      <c r="I4" s="135"/>
      <c r="J4" s="135"/>
      <c r="K4" s="135"/>
      <c r="L4" s="135"/>
      <c r="M4" s="135"/>
      <c r="N4" s="135"/>
      <c r="O4" s="135"/>
      <c r="P4" s="135"/>
      <c r="Q4" s="134" t="s">
        <v>2</v>
      </c>
      <c r="R4" s="134"/>
      <c r="S4" s="135">
        <f>'1. Quartal'!S4:T4</f>
        <v>0</v>
      </c>
      <c r="T4" s="135"/>
      <c r="U4" s="134" t="s">
        <v>3</v>
      </c>
      <c r="V4" s="134"/>
      <c r="W4" s="135">
        <f>'1. Quartal'!W4:AB4</f>
        <v>0</v>
      </c>
      <c r="X4" s="135"/>
      <c r="Y4" s="135"/>
      <c r="Z4" s="135"/>
      <c r="AA4" s="135"/>
      <c r="AB4" s="136"/>
    </row>
    <row r="5" spans="1:28" s="1" customFormat="1" ht="18.75" customHeight="1" x14ac:dyDescent="0.2">
      <c r="A5" s="133" t="s">
        <v>4</v>
      </c>
      <c r="B5" s="134"/>
      <c r="C5" s="134"/>
      <c r="D5" s="134"/>
      <c r="E5" s="134"/>
      <c r="F5" s="134"/>
      <c r="G5" s="146">
        <f>'1. Quartal'!G5:P5</f>
        <v>0</v>
      </c>
      <c r="H5" s="147"/>
      <c r="I5" s="147"/>
      <c r="J5" s="147"/>
      <c r="K5" s="147"/>
      <c r="L5" s="147"/>
      <c r="M5" s="147"/>
      <c r="N5" s="147"/>
      <c r="O5" s="147"/>
      <c r="P5" s="147"/>
      <c r="Q5" s="134" t="s">
        <v>5</v>
      </c>
      <c r="R5" s="134"/>
      <c r="S5" s="148">
        <f>'1. Quartal'!S5:AB5</f>
        <v>0</v>
      </c>
      <c r="T5" s="149"/>
      <c r="U5" s="149"/>
      <c r="V5" s="149"/>
      <c r="W5" s="149"/>
      <c r="X5" s="149"/>
      <c r="Y5" s="149"/>
      <c r="Z5" s="149"/>
      <c r="AA5" s="149"/>
      <c r="AB5" s="150"/>
    </row>
    <row r="6" spans="1:28" s="1" customFormat="1" ht="18.75" customHeight="1" x14ac:dyDescent="0.2">
      <c r="A6" s="151" t="s">
        <v>6</v>
      </c>
      <c r="B6" s="152"/>
      <c r="C6" s="152"/>
      <c r="D6" s="152"/>
      <c r="E6" s="152"/>
      <c r="F6" s="152"/>
      <c r="G6" s="153">
        <f>'1. Quartal'!G6:P6</f>
        <v>0</v>
      </c>
      <c r="H6" s="154"/>
      <c r="I6" s="154"/>
      <c r="J6" s="154"/>
      <c r="K6" s="154"/>
      <c r="L6" s="154"/>
      <c r="M6" s="154"/>
      <c r="N6" s="154"/>
      <c r="O6" s="154"/>
      <c r="P6" s="155"/>
      <c r="Q6" s="152" t="s">
        <v>44</v>
      </c>
      <c r="R6" s="152"/>
      <c r="S6" s="153">
        <f>'1. Quartal'!S6:AB6</f>
        <v>0</v>
      </c>
      <c r="T6" s="154"/>
      <c r="U6" s="154"/>
      <c r="V6" s="154"/>
      <c r="W6" s="154"/>
      <c r="X6" s="154"/>
      <c r="Y6" s="154"/>
      <c r="Z6" s="154"/>
      <c r="AA6" s="154"/>
      <c r="AB6" s="156"/>
    </row>
    <row r="7" spans="1:28" s="11" customFormat="1" ht="7.5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</row>
    <row r="8" spans="1:28" s="1" customFormat="1" ht="24.75" customHeight="1" x14ac:dyDescent="0.2">
      <c r="A8" s="138" t="str">
        <f>"Leistungsbeiträge 4. Quartal "&amp;Y1</f>
        <v>Leistungsbeiträge 4. Quartal 2025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40"/>
    </row>
    <row r="9" spans="1:28" s="2" customFormat="1" ht="18.75" customHeight="1" x14ac:dyDescent="0.2">
      <c r="A9" s="141" t="str">
        <f>"Bitte ausfüllen und bis 10. Januar " &amp;Y1+1&amp;" einschicken an:"</f>
        <v>Bitte ausfüllen und bis 10. Januar 2026 einschicken an: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81" t="s">
        <v>15</v>
      </c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4"/>
    </row>
    <row r="10" spans="1:28" s="2" customFormat="1" ht="18.75" customHeight="1" x14ac:dyDescent="0.2">
      <c r="A10" s="145" t="s">
        <v>12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81" t="s">
        <v>39</v>
      </c>
      <c r="R10" s="81"/>
      <c r="S10" s="81"/>
      <c r="T10" s="81"/>
      <c r="U10" s="81"/>
      <c r="V10" s="82" t="s">
        <v>40</v>
      </c>
      <c r="W10" s="82"/>
      <c r="X10" s="82"/>
      <c r="Y10" s="82"/>
      <c r="Z10" s="82"/>
      <c r="AA10" s="82"/>
      <c r="AB10" s="83"/>
    </row>
    <row r="11" spans="1:28" s="1" customFormat="1" ht="18.75" customHeight="1" x14ac:dyDescent="0.2">
      <c r="A11" s="166" t="s">
        <v>30</v>
      </c>
      <c r="B11" s="167"/>
      <c r="C11" s="167"/>
      <c r="D11" s="167"/>
      <c r="E11" s="167"/>
      <c r="F11" s="167"/>
      <c r="G11" s="167"/>
      <c r="H11" s="167"/>
      <c r="I11" s="168"/>
      <c r="J11" s="169" t="str">
        <f>IF('1. Quartal'!J11:L11="","",'1. Quartal'!J11:L11)</f>
        <v/>
      </c>
      <c r="K11" s="170"/>
      <c r="L11" s="171"/>
      <c r="M11" s="119" t="str">
        <f>IF(J11="","Bitte Bettenzahl gemäss Pflegeheimliste eintragen !      ","Maximal beitragsberechtigte Pflegetage:")</f>
        <v xml:space="preserve">Bitte Bettenzahl gemäss Pflegeheimliste eintragen !      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  <c r="Y11" s="79" t="str">
        <f>IF(J11="","",J11*92)</f>
        <v/>
      </c>
      <c r="Z11" s="79"/>
      <c r="AA11" s="79"/>
      <c r="AB11" s="80"/>
    </row>
    <row r="12" spans="1:28" s="3" customFormat="1" ht="18.75" customHeight="1" x14ac:dyDescent="0.2">
      <c r="A12" s="99" t="s">
        <v>7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1"/>
      <c r="M12" s="102" t="str">
        <f>IF(J29="","",
IF(J29&lt;Y11+1,"","Achtung: Zuviele Pflegetage im Quartal abgerechnet. "))</f>
        <v/>
      </c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</row>
    <row r="13" spans="1:28" s="4" customFormat="1" ht="17.25" customHeight="1" x14ac:dyDescent="0.2">
      <c r="A13" s="157" t="s">
        <v>20</v>
      </c>
      <c r="B13" s="158"/>
      <c r="C13" s="158"/>
      <c r="D13" s="160" t="s">
        <v>46</v>
      </c>
      <c r="E13" s="161"/>
      <c r="F13" s="161"/>
      <c r="G13" s="161"/>
      <c r="H13" s="161"/>
      <c r="I13" s="161"/>
      <c r="J13" s="161"/>
      <c r="K13" s="161"/>
      <c r="L13" s="161"/>
      <c r="M13" s="162" t="s">
        <v>8</v>
      </c>
      <c r="N13" s="162"/>
      <c r="O13" s="162"/>
      <c r="P13" s="162"/>
      <c r="Q13" s="162"/>
      <c r="R13" s="162"/>
      <c r="S13" s="162" t="s">
        <v>13</v>
      </c>
      <c r="T13" s="162"/>
      <c r="U13" s="162"/>
      <c r="V13" s="162"/>
      <c r="W13" s="162"/>
      <c r="X13" s="162"/>
      <c r="Y13" s="160" t="s">
        <v>23</v>
      </c>
      <c r="Z13" s="158"/>
      <c r="AA13" s="158"/>
      <c r="AB13" s="163"/>
    </row>
    <row r="14" spans="1:28" s="5" customFormat="1" ht="34.5" customHeight="1" x14ac:dyDescent="0.2">
      <c r="A14" s="159"/>
      <c r="B14" s="158"/>
      <c r="C14" s="158"/>
      <c r="D14" s="164" t="s">
        <v>17</v>
      </c>
      <c r="E14" s="165"/>
      <c r="F14" s="165"/>
      <c r="G14" s="164" t="s">
        <v>18</v>
      </c>
      <c r="H14" s="165"/>
      <c r="I14" s="165"/>
      <c r="J14" s="164" t="s">
        <v>19</v>
      </c>
      <c r="K14" s="165"/>
      <c r="L14" s="165"/>
      <c r="M14" s="164" t="s">
        <v>21</v>
      </c>
      <c r="N14" s="165"/>
      <c r="O14" s="165"/>
      <c r="P14" s="164" t="s">
        <v>22</v>
      </c>
      <c r="Q14" s="165"/>
      <c r="R14" s="165"/>
      <c r="S14" s="164" t="s">
        <v>21</v>
      </c>
      <c r="T14" s="165"/>
      <c r="U14" s="165"/>
      <c r="V14" s="164" t="s">
        <v>22</v>
      </c>
      <c r="W14" s="165"/>
      <c r="X14" s="165"/>
      <c r="Y14" s="158"/>
      <c r="Z14" s="158"/>
      <c r="AA14" s="158"/>
      <c r="AB14" s="163"/>
    </row>
    <row r="15" spans="1:28" s="6" customFormat="1" ht="14.25" customHeight="1" x14ac:dyDescent="0.2">
      <c r="A15" s="173" t="s">
        <v>9</v>
      </c>
      <c r="B15" s="161"/>
      <c r="C15" s="161"/>
      <c r="D15" s="172" t="s">
        <v>10</v>
      </c>
      <c r="E15" s="174"/>
      <c r="F15" s="174"/>
      <c r="G15" s="172" t="s">
        <v>10</v>
      </c>
      <c r="H15" s="174"/>
      <c r="I15" s="174"/>
      <c r="J15" s="172" t="s">
        <v>10</v>
      </c>
      <c r="K15" s="174"/>
      <c r="L15" s="174"/>
      <c r="M15" s="172" t="s">
        <v>11</v>
      </c>
      <c r="N15" s="172"/>
      <c r="O15" s="172"/>
      <c r="P15" s="172" t="s">
        <v>11</v>
      </c>
      <c r="Q15" s="172"/>
      <c r="R15" s="172"/>
      <c r="S15" s="172" t="s">
        <v>11</v>
      </c>
      <c r="T15" s="172"/>
      <c r="U15" s="172"/>
      <c r="V15" s="172" t="s">
        <v>11</v>
      </c>
      <c r="W15" s="172"/>
      <c r="X15" s="172"/>
      <c r="Y15" s="172" t="s">
        <v>11</v>
      </c>
      <c r="Z15" s="172"/>
      <c r="AA15" s="172"/>
      <c r="AB15" s="163"/>
    </row>
    <row r="16" spans="1:28" s="8" customFormat="1" ht="18.75" customHeight="1" x14ac:dyDescent="0.2">
      <c r="A16" s="34">
        <v>0</v>
      </c>
      <c r="B16" s="35"/>
      <c r="C16" s="35"/>
      <c r="D16" s="29"/>
      <c r="E16" s="29"/>
      <c r="F16" s="29"/>
      <c r="G16" s="29"/>
      <c r="H16" s="29"/>
      <c r="I16" s="29"/>
      <c r="J16" s="28">
        <f t="shared" ref="J16:J28" si="0">SUM(D16,-G16)</f>
        <v>0</v>
      </c>
      <c r="K16" s="28"/>
      <c r="L16" s="28"/>
      <c r="M16" s="25">
        <f>'1. Quartal'!M16:O16</f>
        <v>0</v>
      </c>
      <c r="N16" s="26"/>
      <c r="O16" s="26"/>
      <c r="P16" s="25" t="str">
        <f t="shared" ref="P16:P28" si="1">IF(J16=0,"",J16*M16)</f>
        <v/>
      </c>
      <c r="Q16" s="26"/>
      <c r="R16" s="26"/>
      <c r="S16" s="25">
        <f>'1. Quartal'!S16:U16</f>
        <v>0</v>
      </c>
      <c r="T16" s="26"/>
      <c r="U16" s="26"/>
      <c r="V16" s="25" t="str">
        <f t="shared" ref="V16:V28" si="2">IF(J16=0,"",J16*S16)</f>
        <v/>
      </c>
      <c r="W16" s="26"/>
      <c r="X16" s="26"/>
      <c r="Y16" s="25" t="str">
        <f>IF(J16&gt;0,0,"")</f>
        <v/>
      </c>
      <c r="Z16" s="26"/>
      <c r="AA16" s="26"/>
      <c r="AB16" s="27"/>
    </row>
    <row r="17" spans="1:28" s="8" customFormat="1" ht="18.75" customHeight="1" x14ac:dyDescent="0.2">
      <c r="A17" s="34">
        <v>1</v>
      </c>
      <c r="B17" s="35"/>
      <c r="C17" s="35"/>
      <c r="D17" s="29"/>
      <c r="E17" s="29"/>
      <c r="F17" s="29"/>
      <c r="G17" s="29"/>
      <c r="H17" s="29"/>
      <c r="I17" s="29"/>
      <c r="J17" s="28">
        <f t="shared" si="0"/>
        <v>0</v>
      </c>
      <c r="K17" s="28"/>
      <c r="L17" s="28"/>
      <c r="M17" s="25">
        <f>'1. Quartal'!M17:O17</f>
        <v>0</v>
      </c>
      <c r="N17" s="26"/>
      <c r="O17" s="26"/>
      <c r="P17" s="25" t="str">
        <f t="shared" si="1"/>
        <v/>
      </c>
      <c r="Q17" s="26"/>
      <c r="R17" s="26"/>
      <c r="S17" s="25">
        <f>'1. Quartal'!S17:U17</f>
        <v>0</v>
      </c>
      <c r="T17" s="26"/>
      <c r="U17" s="26"/>
      <c r="V17" s="25" t="str">
        <f t="shared" si="2"/>
        <v/>
      </c>
      <c r="W17" s="26"/>
      <c r="X17" s="26"/>
      <c r="Y17" s="25" t="str">
        <f>IF(J17&gt;0,0,"")</f>
        <v/>
      </c>
      <c r="Z17" s="25"/>
      <c r="AA17" s="25"/>
      <c r="AB17" s="58"/>
    </row>
    <row r="18" spans="1:28" s="8" customFormat="1" ht="18.75" customHeight="1" x14ac:dyDescent="0.2">
      <c r="A18" s="34">
        <v>2</v>
      </c>
      <c r="B18" s="35"/>
      <c r="C18" s="35"/>
      <c r="D18" s="29"/>
      <c r="E18" s="29"/>
      <c r="F18" s="29"/>
      <c r="G18" s="29"/>
      <c r="H18" s="29"/>
      <c r="I18" s="29"/>
      <c r="J18" s="28">
        <f t="shared" si="0"/>
        <v>0</v>
      </c>
      <c r="K18" s="28"/>
      <c r="L18" s="28"/>
      <c r="M18" s="25">
        <f>'1. Quartal'!M18:O18</f>
        <v>0.2</v>
      </c>
      <c r="N18" s="26"/>
      <c r="O18" s="26"/>
      <c r="P18" s="25" t="str">
        <f t="shared" si="1"/>
        <v/>
      </c>
      <c r="Q18" s="26"/>
      <c r="R18" s="26"/>
      <c r="S18" s="25">
        <f>'1. Quartal'!S18:U18</f>
        <v>0.5</v>
      </c>
      <c r="T18" s="26"/>
      <c r="U18" s="26"/>
      <c r="V18" s="25" t="str">
        <f t="shared" si="2"/>
        <v/>
      </c>
      <c r="W18" s="26"/>
      <c r="X18" s="26"/>
      <c r="Y18" s="25" t="str">
        <f>IF(SUM(P18,V18)=0,"",SUM(P18,V18))</f>
        <v/>
      </c>
      <c r="Z18" s="25"/>
      <c r="AA18" s="25"/>
      <c r="AB18" s="58"/>
    </row>
    <row r="19" spans="1:28" s="8" customFormat="1" ht="18.75" customHeight="1" x14ac:dyDescent="0.2">
      <c r="A19" s="34">
        <v>3</v>
      </c>
      <c r="B19" s="35"/>
      <c r="C19" s="35"/>
      <c r="D19" s="29"/>
      <c r="E19" s="29"/>
      <c r="F19" s="29"/>
      <c r="G19" s="29"/>
      <c r="H19" s="29"/>
      <c r="I19" s="29"/>
      <c r="J19" s="28">
        <f t="shared" si="0"/>
        <v>0</v>
      </c>
      <c r="K19" s="28"/>
      <c r="L19" s="28"/>
      <c r="M19" s="25">
        <f>'1. Quartal'!M19:O19</f>
        <v>4.9000000000000004</v>
      </c>
      <c r="N19" s="26"/>
      <c r="O19" s="26"/>
      <c r="P19" s="25" t="str">
        <f t="shared" si="1"/>
        <v/>
      </c>
      <c r="Q19" s="26"/>
      <c r="R19" s="26"/>
      <c r="S19" s="25">
        <f>'1. Quartal'!S19:U19</f>
        <v>14.8</v>
      </c>
      <c r="T19" s="26"/>
      <c r="U19" s="26"/>
      <c r="V19" s="25" t="str">
        <f t="shared" si="2"/>
        <v/>
      </c>
      <c r="W19" s="26"/>
      <c r="X19" s="26"/>
      <c r="Y19" s="25" t="str">
        <f>IF(SUM(P19,V19)=0,"",SUM(P19,V19))</f>
        <v/>
      </c>
      <c r="Z19" s="26"/>
      <c r="AA19" s="26"/>
      <c r="AB19" s="27"/>
    </row>
    <row r="20" spans="1:28" s="8" customFormat="1" ht="18.75" customHeight="1" x14ac:dyDescent="0.2">
      <c r="A20" s="34">
        <v>4</v>
      </c>
      <c r="B20" s="35"/>
      <c r="C20" s="35"/>
      <c r="D20" s="29"/>
      <c r="E20" s="29"/>
      <c r="F20" s="29"/>
      <c r="G20" s="29"/>
      <c r="H20" s="29"/>
      <c r="I20" s="29"/>
      <c r="J20" s="28">
        <f t="shared" si="0"/>
        <v>0</v>
      </c>
      <c r="K20" s="28"/>
      <c r="L20" s="28"/>
      <c r="M20" s="25">
        <f>'1. Quartal'!M20:O20</f>
        <v>9.6999999999999993</v>
      </c>
      <c r="N20" s="26"/>
      <c r="O20" s="26"/>
      <c r="P20" s="25" t="str">
        <f t="shared" si="1"/>
        <v/>
      </c>
      <c r="Q20" s="26"/>
      <c r="R20" s="26"/>
      <c r="S20" s="25">
        <f>'1. Quartal'!S20:U20</f>
        <v>29</v>
      </c>
      <c r="T20" s="26"/>
      <c r="U20" s="26"/>
      <c r="V20" s="25" t="str">
        <f t="shared" si="2"/>
        <v/>
      </c>
      <c r="W20" s="26"/>
      <c r="X20" s="26"/>
      <c r="Y20" s="25" t="str">
        <f t="shared" ref="Y20:Y28" si="3">IF(SUM(P20,V20)=0,"",SUM(P20,V20))</f>
        <v/>
      </c>
      <c r="Z20" s="26"/>
      <c r="AA20" s="26"/>
      <c r="AB20" s="27"/>
    </row>
    <row r="21" spans="1:28" s="8" customFormat="1" ht="18.75" customHeight="1" x14ac:dyDescent="0.2">
      <c r="A21" s="34">
        <v>5</v>
      </c>
      <c r="B21" s="35"/>
      <c r="C21" s="35"/>
      <c r="D21" s="29"/>
      <c r="E21" s="29"/>
      <c r="F21" s="29"/>
      <c r="G21" s="29"/>
      <c r="H21" s="29"/>
      <c r="I21" s="29"/>
      <c r="J21" s="28">
        <f t="shared" si="0"/>
        <v>0</v>
      </c>
      <c r="K21" s="28"/>
      <c r="L21" s="28"/>
      <c r="M21" s="25">
        <f>'1. Quartal'!M21:O21</f>
        <v>14.4</v>
      </c>
      <c r="N21" s="26"/>
      <c r="O21" s="26"/>
      <c r="P21" s="25" t="str">
        <f t="shared" si="1"/>
        <v/>
      </c>
      <c r="Q21" s="26"/>
      <c r="R21" s="26"/>
      <c r="S21" s="25">
        <f>'1. Quartal'!S21:U21</f>
        <v>43.3</v>
      </c>
      <c r="T21" s="26"/>
      <c r="U21" s="26"/>
      <c r="V21" s="25" t="str">
        <f t="shared" si="2"/>
        <v/>
      </c>
      <c r="W21" s="26"/>
      <c r="X21" s="26"/>
      <c r="Y21" s="25" t="str">
        <f t="shared" si="3"/>
        <v/>
      </c>
      <c r="Z21" s="26"/>
      <c r="AA21" s="26"/>
      <c r="AB21" s="27"/>
    </row>
    <row r="22" spans="1:28" s="8" customFormat="1" ht="18.75" customHeight="1" x14ac:dyDescent="0.2">
      <c r="A22" s="34">
        <v>6</v>
      </c>
      <c r="B22" s="35"/>
      <c r="C22" s="35"/>
      <c r="D22" s="29"/>
      <c r="E22" s="29"/>
      <c r="F22" s="29"/>
      <c r="G22" s="29"/>
      <c r="H22" s="29"/>
      <c r="I22" s="29"/>
      <c r="J22" s="28">
        <f t="shared" si="0"/>
        <v>0</v>
      </c>
      <c r="K22" s="28"/>
      <c r="L22" s="28"/>
      <c r="M22" s="25">
        <f>'1. Quartal'!M22:O22</f>
        <v>19.2</v>
      </c>
      <c r="N22" s="26"/>
      <c r="O22" s="26"/>
      <c r="P22" s="25" t="str">
        <f t="shared" si="1"/>
        <v/>
      </c>
      <c r="Q22" s="26"/>
      <c r="R22" s="26"/>
      <c r="S22" s="25">
        <f>'1. Quartal'!S22:U22</f>
        <v>57.5</v>
      </c>
      <c r="T22" s="26"/>
      <c r="U22" s="26"/>
      <c r="V22" s="25" t="str">
        <f t="shared" si="2"/>
        <v/>
      </c>
      <c r="W22" s="26"/>
      <c r="X22" s="26"/>
      <c r="Y22" s="25" t="str">
        <f t="shared" si="3"/>
        <v/>
      </c>
      <c r="Z22" s="26"/>
      <c r="AA22" s="26"/>
      <c r="AB22" s="27"/>
    </row>
    <row r="23" spans="1:28" s="8" customFormat="1" ht="18.75" customHeight="1" x14ac:dyDescent="0.2">
      <c r="A23" s="34">
        <v>7</v>
      </c>
      <c r="B23" s="35"/>
      <c r="C23" s="35"/>
      <c r="D23" s="29"/>
      <c r="E23" s="29"/>
      <c r="F23" s="29"/>
      <c r="G23" s="29"/>
      <c r="H23" s="29"/>
      <c r="I23" s="29"/>
      <c r="J23" s="28">
        <f t="shared" si="0"/>
        <v>0</v>
      </c>
      <c r="K23" s="28"/>
      <c r="L23" s="28"/>
      <c r="M23" s="25">
        <f>'1. Quartal'!M23:O23</f>
        <v>23.9</v>
      </c>
      <c r="N23" s="26"/>
      <c r="O23" s="26"/>
      <c r="P23" s="25" t="str">
        <f t="shared" si="1"/>
        <v/>
      </c>
      <c r="Q23" s="26"/>
      <c r="R23" s="26"/>
      <c r="S23" s="25">
        <f>'1. Quartal'!S23:U23</f>
        <v>71.8</v>
      </c>
      <c r="T23" s="26"/>
      <c r="U23" s="26"/>
      <c r="V23" s="25" t="str">
        <f t="shared" si="2"/>
        <v/>
      </c>
      <c r="W23" s="26"/>
      <c r="X23" s="26"/>
      <c r="Y23" s="25" t="str">
        <f t="shared" si="3"/>
        <v/>
      </c>
      <c r="Z23" s="26"/>
      <c r="AA23" s="26"/>
      <c r="AB23" s="27"/>
    </row>
    <row r="24" spans="1:28" s="8" customFormat="1" ht="18.75" customHeight="1" x14ac:dyDescent="0.2">
      <c r="A24" s="34">
        <v>8</v>
      </c>
      <c r="B24" s="35"/>
      <c r="C24" s="35"/>
      <c r="D24" s="29"/>
      <c r="E24" s="29"/>
      <c r="F24" s="29"/>
      <c r="G24" s="29"/>
      <c r="H24" s="29"/>
      <c r="I24" s="29"/>
      <c r="J24" s="28">
        <f t="shared" si="0"/>
        <v>0</v>
      </c>
      <c r="K24" s="28"/>
      <c r="L24" s="28"/>
      <c r="M24" s="25">
        <f>'1. Quartal'!M24:O24</f>
        <v>28.7</v>
      </c>
      <c r="N24" s="26"/>
      <c r="O24" s="26"/>
      <c r="P24" s="25" t="str">
        <f t="shared" si="1"/>
        <v/>
      </c>
      <c r="Q24" s="26"/>
      <c r="R24" s="26"/>
      <c r="S24" s="25">
        <f>'1. Quartal'!S24:U24</f>
        <v>86</v>
      </c>
      <c r="T24" s="26"/>
      <c r="U24" s="26"/>
      <c r="V24" s="25" t="str">
        <f t="shared" si="2"/>
        <v/>
      </c>
      <c r="W24" s="26"/>
      <c r="X24" s="26"/>
      <c r="Y24" s="25" t="str">
        <f t="shared" si="3"/>
        <v/>
      </c>
      <c r="Z24" s="26"/>
      <c r="AA24" s="26"/>
      <c r="AB24" s="27"/>
    </row>
    <row r="25" spans="1:28" s="8" customFormat="1" ht="18.75" customHeight="1" x14ac:dyDescent="0.2">
      <c r="A25" s="34">
        <v>9</v>
      </c>
      <c r="B25" s="35"/>
      <c r="C25" s="35"/>
      <c r="D25" s="29"/>
      <c r="E25" s="29"/>
      <c r="F25" s="29"/>
      <c r="G25" s="29"/>
      <c r="H25" s="29"/>
      <c r="I25" s="29"/>
      <c r="J25" s="28">
        <f t="shared" si="0"/>
        <v>0</v>
      </c>
      <c r="K25" s="28"/>
      <c r="L25" s="28"/>
      <c r="M25" s="25">
        <f>'1. Quartal'!M25:O25</f>
        <v>33.4</v>
      </c>
      <c r="N25" s="26"/>
      <c r="O25" s="26"/>
      <c r="P25" s="25" t="str">
        <f t="shared" si="1"/>
        <v/>
      </c>
      <c r="Q25" s="26"/>
      <c r="R25" s="26"/>
      <c r="S25" s="25">
        <f>'1. Quartal'!S25:U25</f>
        <v>100.3</v>
      </c>
      <c r="T25" s="26"/>
      <c r="U25" s="26"/>
      <c r="V25" s="25" t="str">
        <f t="shared" si="2"/>
        <v/>
      </c>
      <c r="W25" s="26"/>
      <c r="X25" s="26"/>
      <c r="Y25" s="25" t="str">
        <f t="shared" si="3"/>
        <v/>
      </c>
      <c r="Z25" s="26"/>
      <c r="AA25" s="26"/>
      <c r="AB25" s="27"/>
    </row>
    <row r="26" spans="1:28" s="8" customFormat="1" ht="18.75" customHeight="1" x14ac:dyDescent="0.2">
      <c r="A26" s="34">
        <v>10</v>
      </c>
      <c r="B26" s="35"/>
      <c r="C26" s="35"/>
      <c r="D26" s="29"/>
      <c r="E26" s="29"/>
      <c r="F26" s="29"/>
      <c r="G26" s="29"/>
      <c r="H26" s="29"/>
      <c r="I26" s="29"/>
      <c r="J26" s="28">
        <f t="shared" si="0"/>
        <v>0</v>
      </c>
      <c r="K26" s="28"/>
      <c r="L26" s="28"/>
      <c r="M26" s="25">
        <f>'1. Quartal'!M26:O26</f>
        <v>38.200000000000003</v>
      </c>
      <c r="N26" s="26"/>
      <c r="O26" s="26"/>
      <c r="P26" s="25" t="str">
        <f t="shared" si="1"/>
        <v/>
      </c>
      <c r="Q26" s="26"/>
      <c r="R26" s="26"/>
      <c r="S26" s="25">
        <f>'1. Quartal'!S26:U26</f>
        <v>114.5</v>
      </c>
      <c r="T26" s="26"/>
      <c r="U26" s="26"/>
      <c r="V26" s="25" t="str">
        <f t="shared" si="2"/>
        <v/>
      </c>
      <c r="W26" s="26"/>
      <c r="X26" s="26"/>
      <c r="Y26" s="25" t="str">
        <f t="shared" si="3"/>
        <v/>
      </c>
      <c r="Z26" s="26"/>
      <c r="AA26" s="26"/>
      <c r="AB26" s="27"/>
    </row>
    <row r="27" spans="1:28" s="8" customFormat="1" ht="18.75" customHeight="1" x14ac:dyDescent="0.2">
      <c r="A27" s="34">
        <v>11</v>
      </c>
      <c r="B27" s="35"/>
      <c r="C27" s="35"/>
      <c r="D27" s="29"/>
      <c r="E27" s="29"/>
      <c r="F27" s="29"/>
      <c r="G27" s="29"/>
      <c r="H27" s="29"/>
      <c r="I27" s="29"/>
      <c r="J27" s="28">
        <f t="shared" si="0"/>
        <v>0</v>
      </c>
      <c r="K27" s="28"/>
      <c r="L27" s="28"/>
      <c r="M27" s="25">
        <f>'1. Quartal'!M27:O27</f>
        <v>42.9</v>
      </c>
      <c r="N27" s="26"/>
      <c r="O27" s="26"/>
      <c r="P27" s="25" t="str">
        <f t="shared" si="1"/>
        <v/>
      </c>
      <c r="Q27" s="26"/>
      <c r="R27" s="26"/>
      <c r="S27" s="25">
        <f>'1. Quartal'!S27:U27</f>
        <v>128.80000000000001</v>
      </c>
      <c r="T27" s="26"/>
      <c r="U27" s="26"/>
      <c r="V27" s="25" t="str">
        <f t="shared" si="2"/>
        <v/>
      </c>
      <c r="W27" s="26"/>
      <c r="X27" s="26"/>
      <c r="Y27" s="25" t="str">
        <f t="shared" si="3"/>
        <v/>
      </c>
      <c r="Z27" s="26"/>
      <c r="AA27" s="26"/>
      <c r="AB27" s="27"/>
    </row>
    <row r="28" spans="1:28" s="8" customFormat="1" ht="18.75" customHeight="1" x14ac:dyDescent="0.2">
      <c r="A28" s="56">
        <v>12</v>
      </c>
      <c r="B28" s="57"/>
      <c r="C28" s="57"/>
      <c r="D28" s="29"/>
      <c r="E28" s="29"/>
      <c r="F28" s="29"/>
      <c r="G28" s="60"/>
      <c r="H28" s="60"/>
      <c r="I28" s="60"/>
      <c r="J28" s="61">
        <f t="shared" si="0"/>
        <v>0</v>
      </c>
      <c r="K28" s="61"/>
      <c r="L28" s="61"/>
      <c r="M28" s="25">
        <f>'1. Quartal'!M28:O28</f>
        <v>47.7</v>
      </c>
      <c r="N28" s="26"/>
      <c r="O28" s="26"/>
      <c r="P28" s="32" t="str">
        <f t="shared" si="1"/>
        <v/>
      </c>
      <c r="Q28" s="33"/>
      <c r="R28" s="33"/>
      <c r="S28" s="25">
        <f>'1. Quartal'!S28:U28</f>
        <v>143</v>
      </c>
      <c r="T28" s="26"/>
      <c r="U28" s="26"/>
      <c r="V28" s="32" t="str">
        <f t="shared" si="2"/>
        <v/>
      </c>
      <c r="W28" s="33"/>
      <c r="X28" s="33"/>
      <c r="Y28" s="32" t="str">
        <f t="shared" si="3"/>
        <v/>
      </c>
      <c r="Z28" s="33"/>
      <c r="AA28" s="33"/>
      <c r="AB28" s="48"/>
    </row>
    <row r="29" spans="1:28" s="3" customFormat="1" ht="18.75" customHeight="1" x14ac:dyDescent="0.2">
      <c r="A29" s="53" t="s">
        <v>43</v>
      </c>
      <c r="B29" s="54"/>
      <c r="C29" s="54"/>
      <c r="D29" s="43" t="str">
        <f>IF(SUM(D16:F28)=0,"",SUM(D16:F28))</f>
        <v/>
      </c>
      <c r="E29" s="44"/>
      <c r="F29" s="44"/>
      <c r="G29" s="43" t="str">
        <f>IF(SUM(G16:I28)=0,"",SUM(G16:I28))</f>
        <v/>
      </c>
      <c r="H29" s="44"/>
      <c r="I29" s="44"/>
      <c r="J29" s="43" t="str">
        <f>IF(SUM(J16:L28)=0,"",SUM(J16:L28))</f>
        <v/>
      </c>
      <c r="K29" s="44"/>
      <c r="L29" s="44"/>
      <c r="M29" s="44"/>
      <c r="N29" s="44"/>
      <c r="O29" s="44"/>
      <c r="P29" s="45">
        <f>IF(SUM(P16:R28)=0,0,SUM(P16:R28))</f>
        <v>0</v>
      </c>
      <c r="Q29" s="46"/>
      <c r="R29" s="46"/>
      <c r="S29" s="44"/>
      <c r="T29" s="44"/>
      <c r="U29" s="44"/>
      <c r="V29" s="45">
        <f>IF(SUM(V16:X28)=0,0,SUM(V16:X28))</f>
        <v>0</v>
      </c>
      <c r="W29" s="46"/>
      <c r="X29" s="46"/>
      <c r="Y29" s="45">
        <f>P29+V29</f>
        <v>0</v>
      </c>
      <c r="Z29" s="46"/>
      <c r="AA29" s="46"/>
      <c r="AB29" s="47"/>
    </row>
    <row r="30" spans="1:28" s="11" customFormat="1" ht="18.75" customHeight="1" x14ac:dyDescent="0.2">
      <c r="A30" s="50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spans="1:28" s="4" customFormat="1" ht="17.25" customHeight="1" x14ac:dyDescent="0.2">
      <c r="A31" s="39" t="s">
        <v>20</v>
      </c>
      <c r="B31" s="40"/>
      <c r="C31" s="40"/>
      <c r="D31" s="42" t="s">
        <v>46</v>
      </c>
      <c r="E31" s="35"/>
      <c r="F31" s="35"/>
      <c r="G31" s="35"/>
      <c r="H31" s="35"/>
      <c r="I31" s="35"/>
      <c r="J31" s="35"/>
      <c r="K31" s="35"/>
      <c r="L31" s="35"/>
      <c r="M31" s="36" t="s">
        <v>8</v>
      </c>
      <c r="N31" s="36"/>
      <c r="O31" s="36"/>
      <c r="P31" s="36"/>
      <c r="Q31" s="36"/>
      <c r="R31" s="36"/>
      <c r="S31" s="36" t="s">
        <v>13</v>
      </c>
      <c r="T31" s="36"/>
      <c r="U31" s="36"/>
      <c r="V31" s="36"/>
      <c r="W31" s="36"/>
      <c r="X31" s="36"/>
      <c r="Y31" s="42" t="s">
        <v>23</v>
      </c>
      <c r="Z31" s="40"/>
      <c r="AA31" s="40"/>
      <c r="AB31" s="49"/>
    </row>
    <row r="32" spans="1:28" s="5" customFormat="1" ht="34.5" customHeight="1" x14ac:dyDescent="0.2">
      <c r="A32" s="41"/>
      <c r="B32" s="40"/>
      <c r="C32" s="40"/>
      <c r="D32" s="37" t="s">
        <v>17</v>
      </c>
      <c r="E32" s="38"/>
      <c r="F32" s="38"/>
      <c r="G32" s="37" t="s">
        <v>18</v>
      </c>
      <c r="H32" s="38"/>
      <c r="I32" s="38"/>
      <c r="J32" s="37" t="s">
        <v>19</v>
      </c>
      <c r="K32" s="38"/>
      <c r="L32" s="38"/>
      <c r="M32" s="37" t="s">
        <v>21</v>
      </c>
      <c r="N32" s="38"/>
      <c r="O32" s="38"/>
      <c r="P32" s="37" t="s">
        <v>22</v>
      </c>
      <c r="Q32" s="38"/>
      <c r="R32" s="38"/>
      <c r="S32" s="37" t="s">
        <v>21</v>
      </c>
      <c r="T32" s="38"/>
      <c r="U32" s="38"/>
      <c r="V32" s="37" t="s">
        <v>22</v>
      </c>
      <c r="W32" s="38"/>
      <c r="X32" s="38"/>
      <c r="Y32" s="40"/>
      <c r="Z32" s="40"/>
      <c r="AA32" s="40"/>
      <c r="AB32" s="49"/>
    </row>
    <row r="33" spans="1:29" s="6" customFormat="1" ht="14.25" customHeight="1" x14ac:dyDescent="0.2">
      <c r="A33" s="55" t="s">
        <v>9</v>
      </c>
      <c r="B33" s="35"/>
      <c r="C33" s="35"/>
      <c r="D33" s="30" t="s">
        <v>10</v>
      </c>
      <c r="E33" s="31"/>
      <c r="F33" s="31"/>
      <c r="G33" s="30" t="s">
        <v>10</v>
      </c>
      <c r="H33" s="31"/>
      <c r="I33" s="31"/>
      <c r="J33" s="30" t="s">
        <v>10</v>
      </c>
      <c r="K33" s="31"/>
      <c r="L33" s="31"/>
      <c r="M33" s="30" t="s">
        <v>11</v>
      </c>
      <c r="N33" s="30"/>
      <c r="O33" s="30"/>
      <c r="P33" s="30" t="s">
        <v>11</v>
      </c>
      <c r="Q33" s="30"/>
      <c r="R33" s="30"/>
      <c r="S33" s="30" t="s">
        <v>11</v>
      </c>
      <c r="T33" s="30"/>
      <c r="U33" s="30"/>
      <c r="V33" s="30" t="s">
        <v>11</v>
      </c>
      <c r="W33" s="30"/>
      <c r="X33" s="30"/>
      <c r="Y33" s="30" t="s">
        <v>11</v>
      </c>
      <c r="Z33" s="30"/>
      <c r="AA33" s="30"/>
      <c r="AB33" s="49"/>
    </row>
    <row r="34" spans="1:29" s="8" customFormat="1" ht="18.75" customHeight="1" x14ac:dyDescent="0.2">
      <c r="A34" s="34">
        <v>1</v>
      </c>
      <c r="B34" s="35"/>
      <c r="C34" s="35"/>
      <c r="D34" s="29"/>
      <c r="E34" s="29"/>
      <c r="F34" s="29"/>
      <c r="G34" s="29"/>
      <c r="H34" s="29"/>
      <c r="I34" s="29"/>
      <c r="J34" s="28">
        <f>D34-G34</f>
        <v>0</v>
      </c>
      <c r="K34" s="28"/>
      <c r="L34" s="28"/>
      <c r="M34" s="25">
        <f>'1. Quartal'!M34:O34</f>
        <v>2.5</v>
      </c>
      <c r="N34" s="26"/>
      <c r="O34" s="26"/>
      <c r="P34" s="25" t="str">
        <f>IF(J34=0,"",J34*M34)</f>
        <v/>
      </c>
      <c r="Q34" s="26"/>
      <c r="R34" s="26"/>
      <c r="S34" s="25">
        <f>'1. Quartal'!S34:U34</f>
        <v>7.5</v>
      </c>
      <c r="T34" s="26"/>
      <c r="U34" s="26"/>
      <c r="V34" s="25" t="str">
        <f>IF(J34=0,"",J34*S34)</f>
        <v/>
      </c>
      <c r="W34" s="26"/>
      <c r="X34" s="26"/>
      <c r="Y34" s="25" t="str">
        <f t="shared" ref="Y34:Y45" si="4">IF(SUM(P34,V34)=0,"",SUM(P34,V34))</f>
        <v/>
      </c>
      <c r="Z34" s="26"/>
      <c r="AA34" s="26"/>
      <c r="AB34" s="27"/>
      <c r="AC34" s="7"/>
    </row>
    <row r="35" spans="1:29" s="8" customFormat="1" ht="18.75" customHeight="1" x14ac:dyDescent="0.2">
      <c r="A35" s="34">
        <v>2</v>
      </c>
      <c r="B35" s="35"/>
      <c r="C35" s="35"/>
      <c r="D35" s="29"/>
      <c r="E35" s="29"/>
      <c r="F35" s="29"/>
      <c r="G35" s="29"/>
      <c r="H35" s="29"/>
      <c r="I35" s="29"/>
      <c r="J35" s="28">
        <f>D35-G35</f>
        <v>0</v>
      </c>
      <c r="K35" s="28"/>
      <c r="L35" s="28"/>
      <c r="M35" s="25">
        <f>'1. Quartal'!M35:O35</f>
        <v>7.5</v>
      </c>
      <c r="N35" s="26"/>
      <c r="O35" s="26"/>
      <c r="P35" s="25" t="str">
        <f t="shared" ref="P35:P45" si="5">IF(J35=0,"",J35*M35)</f>
        <v/>
      </c>
      <c r="Q35" s="26"/>
      <c r="R35" s="26"/>
      <c r="S35" s="25">
        <f>'1. Quartal'!S35:U35</f>
        <v>22.6</v>
      </c>
      <c r="T35" s="26"/>
      <c r="U35" s="26"/>
      <c r="V35" s="25" t="str">
        <f t="shared" ref="V35:V45" si="6">IF(J35=0,"",J35*S35)</f>
        <v/>
      </c>
      <c r="W35" s="26"/>
      <c r="X35" s="26"/>
      <c r="Y35" s="25" t="str">
        <f t="shared" si="4"/>
        <v/>
      </c>
      <c r="Z35" s="26"/>
      <c r="AA35" s="26"/>
      <c r="AB35" s="27"/>
      <c r="AC35" s="7"/>
    </row>
    <row r="36" spans="1:29" s="8" customFormat="1" ht="18.75" customHeight="1" x14ac:dyDescent="0.2">
      <c r="A36" s="34">
        <v>3</v>
      </c>
      <c r="B36" s="35"/>
      <c r="C36" s="35"/>
      <c r="D36" s="29"/>
      <c r="E36" s="29"/>
      <c r="F36" s="29"/>
      <c r="G36" s="29"/>
      <c r="H36" s="29"/>
      <c r="I36" s="29"/>
      <c r="J36" s="28">
        <f t="shared" ref="J36:J45" si="7">D36-G36</f>
        <v>0</v>
      </c>
      <c r="K36" s="28"/>
      <c r="L36" s="28"/>
      <c r="M36" s="25">
        <f>'1. Quartal'!M36:O36</f>
        <v>12.5</v>
      </c>
      <c r="N36" s="26"/>
      <c r="O36" s="26"/>
      <c r="P36" s="25" t="str">
        <f t="shared" si="5"/>
        <v/>
      </c>
      <c r="Q36" s="26"/>
      <c r="R36" s="26"/>
      <c r="S36" s="25">
        <f>'1. Quartal'!S36:U36</f>
        <v>37.6</v>
      </c>
      <c r="T36" s="26"/>
      <c r="U36" s="26"/>
      <c r="V36" s="25" t="str">
        <f t="shared" si="6"/>
        <v/>
      </c>
      <c r="W36" s="26"/>
      <c r="X36" s="26"/>
      <c r="Y36" s="25" t="str">
        <f t="shared" si="4"/>
        <v/>
      </c>
      <c r="Z36" s="26"/>
      <c r="AA36" s="26"/>
      <c r="AB36" s="27"/>
    </row>
    <row r="37" spans="1:29" s="8" customFormat="1" ht="18.75" customHeight="1" x14ac:dyDescent="0.2">
      <c r="A37" s="34">
        <v>4</v>
      </c>
      <c r="B37" s="35"/>
      <c r="C37" s="35"/>
      <c r="D37" s="29"/>
      <c r="E37" s="29"/>
      <c r="F37" s="29"/>
      <c r="G37" s="29"/>
      <c r="H37" s="29"/>
      <c r="I37" s="29"/>
      <c r="J37" s="28">
        <f t="shared" si="7"/>
        <v>0</v>
      </c>
      <c r="K37" s="28"/>
      <c r="L37" s="28"/>
      <c r="M37" s="25">
        <f>'1. Quartal'!M37:O37</f>
        <v>17.55</v>
      </c>
      <c r="N37" s="26"/>
      <c r="O37" s="26"/>
      <c r="P37" s="25" t="str">
        <f t="shared" si="5"/>
        <v/>
      </c>
      <c r="Q37" s="26"/>
      <c r="R37" s="26"/>
      <c r="S37" s="25">
        <f>'1. Quartal'!S37:U37</f>
        <v>52.65</v>
      </c>
      <c r="T37" s="26"/>
      <c r="U37" s="26"/>
      <c r="V37" s="25" t="str">
        <f t="shared" si="6"/>
        <v/>
      </c>
      <c r="W37" s="26"/>
      <c r="X37" s="26"/>
      <c r="Y37" s="25" t="str">
        <f t="shared" si="4"/>
        <v/>
      </c>
      <c r="Z37" s="26"/>
      <c r="AA37" s="26"/>
      <c r="AB37" s="27"/>
    </row>
    <row r="38" spans="1:29" s="8" customFormat="1" ht="18.75" customHeight="1" x14ac:dyDescent="0.2">
      <c r="A38" s="34">
        <v>5</v>
      </c>
      <c r="B38" s="35"/>
      <c r="C38" s="35"/>
      <c r="D38" s="29"/>
      <c r="E38" s="29"/>
      <c r="F38" s="29"/>
      <c r="G38" s="29"/>
      <c r="H38" s="29"/>
      <c r="I38" s="29"/>
      <c r="J38" s="28">
        <f t="shared" si="7"/>
        <v>0</v>
      </c>
      <c r="K38" s="28"/>
      <c r="L38" s="28"/>
      <c r="M38" s="25">
        <f>'1. Quartal'!M38:O38</f>
        <v>22.55</v>
      </c>
      <c r="N38" s="26"/>
      <c r="O38" s="26"/>
      <c r="P38" s="25" t="str">
        <f t="shared" si="5"/>
        <v/>
      </c>
      <c r="Q38" s="26"/>
      <c r="R38" s="26"/>
      <c r="S38" s="25">
        <f>'1. Quartal'!S38:U38</f>
        <v>67.650000000000006</v>
      </c>
      <c r="T38" s="26"/>
      <c r="U38" s="26"/>
      <c r="V38" s="25" t="str">
        <f t="shared" si="6"/>
        <v/>
      </c>
      <c r="W38" s="26"/>
      <c r="X38" s="26"/>
      <c r="Y38" s="25" t="str">
        <f t="shared" si="4"/>
        <v/>
      </c>
      <c r="Z38" s="26"/>
      <c r="AA38" s="26"/>
      <c r="AB38" s="27"/>
    </row>
    <row r="39" spans="1:29" s="8" customFormat="1" ht="18.75" customHeight="1" x14ac:dyDescent="0.2">
      <c r="A39" s="34">
        <v>6</v>
      </c>
      <c r="B39" s="35"/>
      <c r="C39" s="35"/>
      <c r="D39" s="29"/>
      <c r="E39" s="29"/>
      <c r="F39" s="29"/>
      <c r="G39" s="29"/>
      <c r="H39" s="29"/>
      <c r="I39" s="29"/>
      <c r="J39" s="28">
        <f t="shared" si="7"/>
        <v>0</v>
      </c>
      <c r="K39" s="28"/>
      <c r="L39" s="28"/>
      <c r="M39" s="25">
        <f>'1. Quartal'!M39:O39</f>
        <v>27.6</v>
      </c>
      <c r="N39" s="26"/>
      <c r="O39" s="26"/>
      <c r="P39" s="25" t="str">
        <f t="shared" si="5"/>
        <v/>
      </c>
      <c r="Q39" s="26"/>
      <c r="R39" s="26"/>
      <c r="S39" s="25">
        <f>'1. Quartal'!S39:U39</f>
        <v>82.7</v>
      </c>
      <c r="T39" s="26"/>
      <c r="U39" s="26"/>
      <c r="V39" s="25" t="str">
        <f t="shared" si="6"/>
        <v/>
      </c>
      <c r="W39" s="26"/>
      <c r="X39" s="26"/>
      <c r="Y39" s="25" t="str">
        <f t="shared" si="4"/>
        <v/>
      </c>
      <c r="Z39" s="26"/>
      <c r="AA39" s="26"/>
      <c r="AB39" s="27"/>
    </row>
    <row r="40" spans="1:29" s="8" customFormat="1" ht="18.75" customHeight="1" x14ac:dyDescent="0.2">
      <c r="A40" s="34">
        <v>7</v>
      </c>
      <c r="B40" s="35"/>
      <c r="C40" s="35"/>
      <c r="D40" s="29"/>
      <c r="E40" s="29"/>
      <c r="F40" s="29"/>
      <c r="G40" s="29"/>
      <c r="H40" s="29"/>
      <c r="I40" s="29"/>
      <c r="J40" s="28">
        <f t="shared" si="7"/>
        <v>0</v>
      </c>
      <c r="K40" s="28"/>
      <c r="L40" s="28"/>
      <c r="M40" s="25">
        <f>'1. Quartal'!M40:O40</f>
        <v>32.6</v>
      </c>
      <c r="N40" s="26"/>
      <c r="O40" s="26"/>
      <c r="P40" s="25" t="str">
        <f t="shared" si="5"/>
        <v/>
      </c>
      <c r="Q40" s="26"/>
      <c r="R40" s="26"/>
      <c r="S40" s="25">
        <f>'1. Quartal'!S40:U40</f>
        <v>97.7</v>
      </c>
      <c r="T40" s="26"/>
      <c r="U40" s="26"/>
      <c r="V40" s="25" t="str">
        <f t="shared" si="6"/>
        <v/>
      </c>
      <c r="W40" s="26"/>
      <c r="X40" s="26"/>
      <c r="Y40" s="25" t="str">
        <f t="shared" si="4"/>
        <v/>
      </c>
      <c r="Z40" s="26"/>
      <c r="AA40" s="26"/>
      <c r="AB40" s="27"/>
    </row>
    <row r="41" spans="1:29" s="8" customFormat="1" ht="18.75" customHeight="1" x14ac:dyDescent="0.2">
      <c r="A41" s="34">
        <v>8</v>
      </c>
      <c r="B41" s="35"/>
      <c r="C41" s="35"/>
      <c r="D41" s="29"/>
      <c r="E41" s="29"/>
      <c r="F41" s="29"/>
      <c r="G41" s="29"/>
      <c r="H41" s="29"/>
      <c r="I41" s="29"/>
      <c r="J41" s="28">
        <f>D41-G41</f>
        <v>0</v>
      </c>
      <c r="K41" s="28"/>
      <c r="L41" s="28"/>
      <c r="M41" s="25">
        <f>'1. Quartal'!M41:O41</f>
        <v>37.6</v>
      </c>
      <c r="N41" s="26"/>
      <c r="O41" s="26"/>
      <c r="P41" s="25" t="str">
        <f>IF(J41=0,"",J41*M41)</f>
        <v/>
      </c>
      <c r="Q41" s="26"/>
      <c r="R41" s="26"/>
      <c r="S41" s="25">
        <f>'1. Quartal'!S41:U41</f>
        <v>112.8</v>
      </c>
      <c r="T41" s="26"/>
      <c r="U41" s="26"/>
      <c r="V41" s="25" t="str">
        <f>IF(J41=0,"",J41*S41)</f>
        <v/>
      </c>
      <c r="W41" s="26"/>
      <c r="X41" s="26"/>
      <c r="Y41" s="25" t="str">
        <f>IF(SUM(P41,V41)=0,"",SUM(P41,V41))</f>
        <v/>
      </c>
      <c r="Z41" s="26"/>
      <c r="AA41" s="26"/>
      <c r="AB41" s="27"/>
    </row>
    <row r="42" spans="1:29" s="8" customFormat="1" ht="18.75" customHeight="1" x14ac:dyDescent="0.2">
      <c r="A42" s="34">
        <v>9</v>
      </c>
      <c r="B42" s="35"/>
      <c r="C42" s="35"/>
      <c r="D42" s="29"/>
      <c r="E42" s="29"/>
      <c r="F42" s="29"/>
      <c r="G42" s="29"/>
      <c r="H42" s="29"/>
      <c r="I42" s="29"/>
      <c r="J42" s="28">
        <f>D42-G42</f>
        <v>0</v>
      </c>
      <c r="K42" s="28"/>
      <c r="L42" s="28"/>
      <c r="M42" s="25">
        <f>'1. Quartal'!M42:O42</f>
        <v>42.6</v>
      </c>
      <c r="N42" s="26"/>
      <c r="O42" s="26"/>
      <c r="P42" s="25" t="str">
        <f>IF(J42=0,"",J42*M42)</f>
        <v/>
      </c>
      <c r="Q42" s="26"/>
      <c r="R42" s="26"/>
      <c r="S42" s="25">
        <f>'1. Quartal'!S42:U42</f>
        <v>127.9</v>
      </c>
      <c r="T42" s="26"/>
      <c r="U42" s="26"/>
      <c r="V42" s="25" t="str">
        <f>IF(J42=0,"",J42*S42)</f>
        <v/>
      </c>
      <c r="W42" s="26"/>
      <c r="X42" s="26"/>
      <c r="Y42" s="25" t="str">
        <f>IF(SUM(P42,V42)=0,"",SUM(P42,V42))</f>
        <v/>
      </c>
      <c r="Z42" s="26"/>
      <c r="AA42" s="26"/>
      <c r="AB42" s="27"/>
    </row>
    <row r="43" spans="1:29" s="8" customFormat="1" ht="18.75" customHeight="1" x14ac:dyDescent="0.2">
      <c r="A43" s="34">
        <v>10</v>
      </c>
      <c r="B43" s="35"/>
      <c r="C43" s="35"/>
      <c r="D43" s="29"/>
      <c r="E43" s="29"/>
      <c r="F43" s="29"/>
      <c r="G43" s="29"/>
      <c r="H43" s="29"/>
      <c r="I43" s="29"/>
      <c r="J43" s="28">
        <f>D43-G43</f>
        <v>0</v>
      </c>
      <c r="K43" s="28"/>
      <c r="L43" s="28"/>
      <c r="M43" s="25">
        <f>'1. Quartal'!M43:O43</f>
        <v>47.6</v>
      </c>
      <c r="N43" s="26"/>
      <c r="O43" s="26"/>
      <c r="P43" s="25" t="str">
        <f>IF(J43=0,"",J43*M43)</f>
        <v/>
      </c>
      <c r="Q43" s="26"/>
      <c r="R43" s="26"/>
      <c r="S43" s="25">
        <f>'1. Quartal'!S43:U43</f>
        <v>142.9</v>
      </c>
      <c r="T43" s="26"/>
      <c r="U43" s="26"/>
      <c r="V43" s="25" t="str">
        <f>IF(J43=0,"",J43*S43)</f>
        <v/>
      </c>
      <c r="W43" s="26"/>
      <c r="X43" s="26"/>
      <c r="Y43" s="25" t="str">
        <f>IF(SUM(P43,V43)=0,"",SUM(P43,V43))</f>
        <v/>
      </c>
      <c r="Z43" s="26"/>
      <c r="AA43" s="26"/>
      <c r="AB43" s="27"/>
    </row>
    <row r="44" spans="1:29" s="8" customFormat="1" ht="18.75" customHeight="1" x14ac:dyDescent="0.2">
      <c r="A44" s="34">
        <v>11</v>
      </c>
      <c r="B44" s="35"/>
      <c r="C44" s="35"/>
      <c r="D44" s="29"/>
      <c r="E44" s="29"/>
      <c r="F44" s="29"/>
      <c r="G44" s="29"/>
      <c r="H44" s="29"/>
      <c r="I44" s="29"/>
      <c r="J44" s="28">
        <f>D44-G44</f>
        <v>0</v>
      </c>
      <c r="K44" s="28"/>
      <c r="L44" s="28"/>
      <c r="M44" s="25">
        <f>'1. Quartal'!M44:O44</f>
        <v>52.6</v>
      </c>
      <c r="N44" s="26"/>
      <c r="O44" s="26"/>
      <c r="P44" s="25" t="str">
        <f>IF(J44=0,"",J44*M44)</f>
        <v/>
      </c>
      <c r="Q44" s="26"/>
      <c r="R44" s="26"/>
      <c r="S44" s="25">
        <f>'1. Quartal'!S44:U44</f>
        <v>157.9</v>
      </c>
      <c r="T44" s="26"/>
      <c r="U44" s="26"/>
      <c r="V44" s="25" t="str">
        <f>IF(J44=0,"",J44*S44)</f>
        <v/>
      </c>
      <c r="W44" s="26"/>
      <c r="X44" s="26"/>
      <c r="Y44" s="25" t="str">
        <f>IF(SUM(P44,V44)=0,"",SUM(P44,V44))</f>
        <v/>
      </c>
      <c r="Z44" s="26"/>
      <c r="AA44" s="26"/>
      <c r="AB44" s="27"/>
    </row>
    <row r="45" spans="1:29" s="8" customFormat="1" ht="18.75" customHeight="1" x14ac:dyDescent="0.2">
      <c r="A45" s="56">
        <v>12</v>
      </c>
      <c r="B45" s="57"/>
      <c r="C45" s="57"/>
      <c r="D45" s="60"/>
      <c r="E45" s="60"/>
      <c r="F45" s="60"/>
      <c r="G45" s="60"/>
      <c r="H45" s="60"/>
      <c r="I45" s="60"/>
      <c r="J45" s="61">
        <f t="shared" si="7"/>
        <v>0</v>
      </c>
      <c r="K45" s="61"/>
      <c r="L45" s="61"/>
      <c r="M45" s="25">
        <f>'1. Quartal'!M45:O45</f>
        <v>57.65</v>
      </c>
      <c r="N45" s="26"/>
      <c r="O45" s="26"/>
      <c r="P45" s="32" t="str">
        <f t="shared" si="5"/>
        <v/>
      </c>
      <c r="Q45" s="33"/>
      <c r="R45" s="33"/>
      <c r="S45" s="25">
        <f>'1. Quartal'!S45:U45</f>
        <v>172.95</v>
      </c>
      <c r="T45" s="26"/>
      <c r="U45" s="26"/>
      <c r="V45" s="32" t="str">
        <f t="shared" si="6"/>
        <v/>
      </c>
      <c r="W45" s="33"/>
      <c r="X45" s="33"/>
      <c r="Y45" s="32" t="str">
        <f t="shared" si="4"/>
        <v/>
      </c>
      <c r="Z45" s="33"/>
      <c r="AA45" s="33"/>
      <c r="AB45" s="48"/>
    </row>
    <row r="46" spans="1:29" s="3" customFormat="1" ht="18.75" customHeight="1" x14ac:dyDescent="0.2">
      <c r="A46" s="53" t="s">
        <v>43</v>
      </c>
      <c r="B46" s="54"/>
      <c r="C46" s="54"/>
      <c r="D46" s="43" t="str">
        <f>IF(SUM(D34:F45)=0,"",SUM(D34:F45))</f>
        <v/>
      </c>
      <c r="E46" s="44"/>
      <c r="F46" s="44"/>
      <c r="G46" s="43" t="str">
        <f>IF(SUM(G34:I45)=0,"",SUM(G34:I45))</f>
        <v/>
      </c>
      <c r="H46" s="44"/>
      <c r="I46" s="44"/>
      <c r="J46" s="43" t="str">
        <f>IF(SUM(J34:L45)=0,"",SUM(J34:L45))</f>
        <v/>
      </c>
      <c r="K46" s="44"/>
      <c r="L46" s="44"/>
      <c r="M46" s="44"/>
      <c r="N46" s="44"/>
      <c r="O46" s="44"/>
      <c r="P46" s="45">
        <f>IF(SUM(P34:R45)=0,0,SUM(P34:R45))</f>
        <v>0</v>
      </c>
      <c r="Q46" s="46"/>
      <c r="R46" s="46"/>
      <c r="S46" s="44"/>
      <c r="T46" s="44"/>
      <c r="U46" s="44"/>
      <c r="V46" s="45">
        <f>IF(SUM(V34:X45)=0,0,SUM(V34:X45))</f>
        <v>0</v>
      </c>
      <c r="W46" s="46"/>
      <c r="X46" s="46"/>
      <c r="Y46" s="45">
        <f>P46+V46</f>
        <v>0</v>
      </c>
      <c r="Z46" s="46"/>
      <c r="AA46" s="46"/>
      <c r="AB46" s="47"/>
    </row>
    <row r="47" spans="1:29" s="11" customFormat="1" ht="18.75" customHeight="1" x14ac:dyDescent="0.2">
      <c r="A47" s="50" t="s">
        <v>37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</row>
    <row r="48" spans="1:29" s="4" customFormat="1" ht="17.25" customHeight="1" x14ac:dyDescent="0.2">
      <c r="A48" s="39" t="s">
        <v>20</v>
      </c>
      <c r="B48" s="40"/>
      <c r="C48" s="40"/>
      <c r="D48" s="42" t="s">
        <v>46</v>
      </c>
      <c r="E48" s="35"/>
      <c r="F48" s="35"/>
      <c r="G48" s="35"/>
      <c r="H48" s="35"/>
      <c r="I48" s="35"/>
      <c r="J48" s="35"/>
      <c r="K48" s="35"/>
      <c r="L48" s="35"/>
      <c r="M48" s="36" t="s">
        <v>8</v>
      </c>
      <c r="N48" s="36"/>
      <c r="O48" s="36"/>
      <c r="P48" s="36"/>
      <c r="Q48" s="36"/>
      <c r="R48" s="36"/>
      <c r="S48" s="36" t="s">
        <v>13</v>
      </c>
      <c r="T48" s="36"/>
      <c r="U48" s="36"/>
      <c r="V48" s="36"/>
      <c r="W48" s="36"/>
      <c r="X48" s="36"/>
      <c r="Y48" s="42" t="s">
        <v>23</v>
      </c>
      <c r="Z48" s="40"/>
      <c r="AA48" s="40"/>
      <c r="AB48" s="49"/>
    </row>
    <row r="49" spans="1:29" s="5" customFormat="1" ht="34.5" customHeight="1" x14ac:dyDescent="0.2">
      <c r="A49" s="41"/>
      <c r="B49" s="40"/>
      <c r="C49" s="40"/>
      <c r="D49" s="37" t="s">
        <v>17</v>
      </c>
      <c r="E49" s="38"/>
      <c r="F49" s="38"/>
      <c r="G49" s="37" t="s">
        <v>18</v>
      </c>
      <c r="H49" s="38"/>
      <c r="I49" s="38"/>
      <c r="J49" s="37" t="s">
        <v>19</v>
      </c>
      <c r="K49" s="38"/>
      <c r="L49" s="38"/>
      <c r="M49" s="37" t="s">
        <v>21</v>
      </c>
      <c r="N49" s="38"/>
      <c r="O49" s="38"/>
      <c r="P49" s="37" t="s">
        <v>22</v>
      </c>
      <c r="Q49" s="38"/>
      <c r="R49" s="38"/>
      <c r="S49" s="37" t="s">
        <v>21</v>
      </c>
      <c r="T49" s="38"/>
      <c r="U49" s="38"/>
      <c r="V49" s="37" t="s">
        <v>22</v>
      </c>
      <c r="W49" s="38"/>
      <c r="X49" s="38"/>
      <c r="Y49" s="40"/>
      <c r="Z49" s="40"/>
      <c r="AA49" s="40"/>
      <c r="AB49" s="49"/>
    </row>
    <row r="50" spans="1:29" s="6" customFormat="1" ht="14.25" customHeight="1" x14ac:dyDescent="0.2">
      <c r="A50" s="55" t="s">
        <v>9</v>
      </c>
      <c r="B50" s="35"/>
      <c r="C50" s="35"/>
      <c r="D50" s="30" t="s">
        <v>10</v>
      </c>
      <c r="E50" s="31"/>
      <c r="F50" s="31"/>
      <c r="G50" s="30" t="s">
        <v>10</v>
      </c>
      <c r="H50" s="31"/>
      <c r="I50" s="31"/>
      <c r="J50" s="30" t="s">
        <v>10</v>
      </c>
      <c r="K50" s="31"/>
      <c r="L50" s="31"/>
      <c r="M50" s="30" t="s">
        <v>11</v>
      </c>
      <c r="N50" s="30"/>
      <c r="O50" s="30"/>
      <c r="P50" s="30" t="s">
        <v>11</v>
      </c>
      <c r="Q50" s="30"/>
      <c r="R50" s="30"/>
      <c r="S50" s="30" t="s">
        <v>11</v>
      </c>
      <c r="T50" s="30"/>
      <c r="U50" s="30"/>
      <c r="V50" s="30" t="s">
        <v>11</v>
      </c>
      <c r="W50" s="30"/>
      <c r="X50" s="30"/>
      <c r="Y50" s="30" t="s">
        <v>11</v>
      </c>
      <c r="Z50" s="30"/>
      <c r="AA50" s="30"/>
      <c r="AB50" s="49"/>
    </row>
    <row r="51" spans="1:29" s="8" customFormat="1" ht="18.75" customHeight="1" x14ac:dyDescent="0.2">
      <c r="A51" s="34">
        <v>0</v>
      </c>
      <c r="B51" s="35"/>
      <c r="C51" s="35"/>
      <c r="D51" s="29"/>
      <c r="E51" s="29"/>
      <c r="F51" s="29"/>
      <c r="G51" s="29"/>
      <c r="H51" s="29"/>
      <c r="I51" s="29"/>
      <c r="J51" s="28">
        <f>D51-G51</f>
        <v>0</v>
      </c>
      <c r="K51" s="28"/>
      <c r="L51" s="28"/>
      <c r="M51" s="25">
        <f>'1. Quartal'!M51:O51</f>
        <v>0</v>
      </c>
      <c r="N51" s="26"/>
      <c r="O51" s="26"/>
      <c r="P51" s="25" t="str">
        <f>IF(J51=0,"",J51*M51)</f>
        <v/>
      </c>
      <c r="Q51" s="26"/>
      <c r="R51" s="26"/>
      <c r="S51" s="25">
        <f>'1. Quartal'!S51:U51</f>
        <v>0</v>
      </c>
      <c r="T51" s="26"/>
      <c r="U51" s="26"/>
      <c r="V51" s="25" t="str">
        <f>IF(J51=0,"",J51*S51)</f>
        <v/>
      </c>
      <c r="W51" s="26"/>
      <c r="X51" s="26"/>
      <c r="Y51" s="25" t="str">
        <f>IF(J51&gt;0,0,"")</f>
        <v/>
      </c>
      <c r="Z51" s="26"/>
      <c r="AA51" s="26"/>
      <c r="AB51" s="27"/>
      <c r="AC51" s="7"/>
    </row>
    <row r="52" spans="1:29" s="8" customFormat="1" ht="18.75" customHeight="1" x14ac:dyDescent="0.2">
      <c r="A52" s="34">
        <v>1</v>
      </c>
      <c r="B52" s="35"/>
      <c r="C52" s="35"/>
      <c r="D52" s="29"/>
      <c r="E52" s="29"/>
      <c r="F52" s="29"/>
      <c r="G52" s="29"/>
      <c r="H52" s="29"/>
      <c r="I52" s="29"/>
      <c r="J52" s="28">
        <f>D52-G52</f>
        <v>0</v>
      </c>
      <c r="K52" s="28"/>
      <c r="L52" s="28"/>
      <c r="M52" s="25">
        <f>'1. Quartal'!M52:O52</f>
        <v>0</v>
      </c>
      <c r="N52" s="26"/>
      <c r="O52" s="26"/>
      <c r="P52" s="25" t="str">
        <f t="shared" ref="P52:P63" si="8">IF(J52=0,"",J52*M52)</f>
        <v/>
      </c>
      <c r="Q52" s="26"/>
      <c r="R52" s="26"/>
      <c r="S52" s="25">
        <f>'1. Quartal'!S52:U52</f>
        <v>0</v>
      </c>
      <c r="T52" s="26"/>
      <c r="U52" s="26"/>
      <c r="V52" s="25" t="str">
        <f t="shared" ref="V52:V63" si="9">IF(J52=0,"",J52*S52)</f>
        <v/>
      </c>
      <c r="W52" s="26"/>
      <c r="X52" s="26"/>
      <c r="Y52" s="25" t="str">
        <f>IF(J52&gt;0,0,"")</f>
        <v/>
      </c>
      <c r="Z52" s="26"/>
      <c r="AA52" s="26"/>
      <c r="AB52" s="27"/>
      <c r="AC52" s="7"/>
    </row>
    <row r="53" spans="1:29" s="8" customFormat="1" ht="18.75" customHeight="1" x14ac:dyDescent="0.2">
      <c r="A53" s="34">
        <v>2</v>
      </c>
      <c r="B53" s="35"/>
      <c r="C53" s="35"/>
      <c r="D53" s="29"/>
      <c r="E53" s="29"/>
      <c r="F53" s="29"/>
      <c r="G53" s="29"/>
      <c r="H53" s="29"/>
      <c r="I53" s="29"/>
      <c r="J53" s="28">
        <f t="shared" ref="J53:J63" si="10">D53-G53</f>
        <v>0</v>
      </c>
      <c r="K53" s="28"/>
      <c r="L53" s="28"/>
      <c r="M53" s="25">
        <f>'1. Quartal'!M53:O53</f>
        <v>0.2</v>
      </c>
      <c r="N53" s="26"/>
      <c r="O53" s="26"/>
      <c r="P53" s="25" t="str">
        <f t="shared" si="8"/>
        <v/>
      </c>
      <c r="Q53" s="26"/>
      <c r="R53" s="26"/>
      <c r="S53" s="25">
        <f>'1. Quartal'!S53:U53</f>
        <v>0.5</v>
      </c>
      <c r="T53" s="26"/>
      <c r="U53" s="26"/>
      <c r="V53" s="25" t="str">
        <f t="shared" si="9"/>
        <v/>
      </c>
      <c r="W53" s="26"/>
      <c r="X53" s="26"/>
      <c r="Y53" s="25" t="str">
        <f>IF(SUM(P53,V53)=0,"",SUM(P53,V53))</f>
        <v/>
      </c>
      <c r="Z53" s="26"/>
      <c r="AA53" s="26"/>
      <c r="AB53" s="27"/>
    </row>
    <row r="54" spans="1:29" s="8" customFormat="1" ht="18.75" customHeight="1" x14ac:dyDescent="0.2">
      <c r="A54" s="34">
        <v>3</v>
      </c>
      <c r="B54" s="35"/>
      <c r="C54" s="35"/>
      <c r="D54" s="29"/>
      <c r="E54" s="29"/>
      <c r="F54" s="29"/>
      <c r="G54" s="29"/>
      <c r="H54" s="29"/>
      <c r="I54" s="29"/>
      <c r="J54" s="28">
        <f t="shared" si="10"/>
        <v>0</v>
      </c>
      <c r="K54" s="28"/>
      <c r="L54" s="28"/>
      <c r="M54" s="25">
        <f>'1. Quartal'!M54:O54</f>
        <v>4.9000000000000004</v>
      </c>
      <c r="N54" s="26"/>
      <c r="O54" s="26"/>
      <c r="P54" s="25" t="str">
        <f t="shared" si="8"/>
        <v/>
      </c>
      <c r="Q54" s="26"/>
      <c r="R54" s="26"/>
      <c r="S54" s="25">
        <f>'1. Quartal'!S54:U54</f>
        <v>14.8</v>
      </c>
      <c r="T54" s="26"/>
      <c r="U54" s="26"/>
      <c r="V54" s="25" t="str">
        <f t="shared" si="9"/>
        <v/>
      </c>
      <c r="W54" s="26"/>
      <c r="X54" s="26"/>
      <c r="Y54" s="25" t="str">
        <f>IF(SUM(P54,V54)=0,"",SUM(P54,V54))</f>
        <v/>
      </c>
      <c r="Z54" s="26"/>
      <c r="AA54" s="26"/>
      <c r="AB54" s="27"/>
    </row>
    <row r="55" spans="1:29" s="8" customFormat="1" ht="18.75" customHeight="1" x14ac:dyDescent="0.2">
      <c r="A55" s="34">
        <v>4</v>
      </c>
      <c r="B55" s="35"/>
      <c r="C55" s="35"/>
      <c r="D55" s="29"/>
      <c r="E55" s="29"/>
      <c r="F55" s="29"/>
      <c r="G55" s="29"/>
      <c r="H55" s="29"/>
      <c r="I55" s="29"/>
      <c r="J55" s="28">
        <f t="shared" si="10"/>
        <v>0</v>
      </c>
      <c r="K55" s="28"/>
      <c r="L55" s="28"/>
      <c r="M55" s="25">
        <f>'1. Quartal'!M55:O55</f>
        <v>9.6999999999999993</v>
      </c>
      <c r="N55" s="26"/>
      <c r="O55" s="26"/>
      <c r="P55" s="25" t="str">
        <f t="shared" si="8"/>
        <v/>
      </c>
      <c r="Q55" s="26"/>
      <c r="R55" s="26"/>
      <c r="S55" s="25">
        <f>'1. Quartal'!S55:U55</f>
        <v>29</v>
      </c>
      <c r="T55" s="26"/>
      <c r="U55" s="26"/>
      <c r="V55" s="25" t="str">
        <f t="shared" si="9"/>
        <v/>
      </c>
      <c r="W55" s="26"/>
      <c r="X55" s="26"/>
      <c r="Y55" s="25" t="str">
        <f t="shared" ref="Y55:Y63" si="11">IF(SUM(P55,V55)=0,"",SUM(P55,V55))</f>
        <v/>
      </c>
      <c r="Z55" s="26"/>
      <c r="AA55" s="26"/>
      <c r="AB55" s="27"/>
    </row>
    <row r="56" spans="1:29" s="8" customFormat="1" ht="18.75" customHeight="1" x14ac:dyDescent="0.2">
      <c r="A56" s="34">
        <v>5</v>
      </c>
      <c r="B56" s="35"/>
      <c r="C56" s="35"/>
      <c r="D56" s="29"/>
      <c r="E56" s="29"/>
      <c r="F56" s="29"/>
      <c r="G56" s="29"/>
      <c r="H56" s="29"/>
      <c r="I56" s="29"/>
      <c r="J56" s="28">
        <f t="shared" si="10"/>
        <v>0</v>
      </c>
      <c r="K56" s="28"/>
      <c r="L56" s="28"/>
      <c r="M56" s="25">
        <f>'1. Quartal'!M56:O56</f>
        <v>14.4</v>
      </c>
      <c r="N56" s="26"/>
      <c r="O56" s="26"/>
      <c r="P56" s="25" t="str">
        <f t="shared" si="8"/>
        <v/>
      </c>
      <c r="Q56" s="26"/>
      <c r="R56" s="26"/>
      <c r="S56" s="25">
        <f>'1. Quartal'!S56:U56</f>
        <v>43.3</v>
      </c>
      <c r="T56" s="26"/>
      <c r="U56" s="26"/>
      <c r="V56" s="25" t="str">
        <f t="shared" si="9"/>
        <v/>
      </c>
      <c r="W56" s="26"/>
      <c r="X56" s="26"/>
      <c r="Y56" s="25" t="str">
        <f t="shared" si="11"/>
        <v/>
      </c>
      <c r="Z56" s="26"/>
      <c r="AA56" s="26"/>
      <c r="AB56" s="27"/>
    </row>
    <row r="57" spans="1:29" s="8" customFormat="1" ht="18.75" customHeight="1" x14ac:dyDescent="0.2">
      <c r="A57" s="34">
        <v>6</v>
      </c>
      <c r="B57" s="35"/>
      <c r="C57" s="35"/>
      <c r="D57" s="29"/>
      <c r="E57" s="29"/>
      <c r="F57" s="29"/>
      <c r="G57" s="29"/>
      <c r="H57" s="29"/>
      <c r="I57" s="29"/>
      <c r="J57" s="28">
        <f t="shared" si="10"/>
        <v>0</v>
      </c>
      <c r="K57" s="28"/>
      <c r="L57" s="28"/>
      <c r="M57" s="25">
        <f>'1. Quartal'!M57:O57</f>
        <v>19.2</v>
      </c>
      <c r="N57" s="26"/>
      <c r="O57" s="26"/>
      <c r="P57" s="25" t="str">
        <f t="shared" si="8"/>
        <v/>
      </c>
      <c r="Q57" s="26"/>
      <c r="R57" s="26"/>
      <c r="S57" s="25">
        <f>'1. Quartal'!S57:U57</f>
        <v>57.5</v>
      </c>
      <c r="T57" s="26"/>
      <c r="U57" s="26"/>
      <c r="V57" s="25" t="str">
        <f t="shared" si="9"/>
        <v/>
      </c>
      <c r="W57" s="26"/>
      <c r="X57" s="26"/>
      <c r="Y57" s="25" t="str">
        <f t="shared" si="11"/>
        <v/>
      </c>
      <c r="Z57" s="26"/>
      <c r="AA57" s="26"/>
      <c r="AB57" s="27"/>
    </row>
    <row r="58" spans="1:29" s="8" customFormat="1" ht="18.75" customHeight="1" x14ac:dyDescent="0.2">
      <c r="A58" s="34">
        <v>7</v>
      </c>
      <c r="B58" s="35"/>
      <c r="C58" s="35"/>
      <c r="D58" s="29"/>
      <c r="E58" s="29"/>
      <c r="F58" s="29"/>
      <c r="G58" s="29"/>
      <c r="H58" s="29"/>
      <c r="I58" s="29"/>
      <c r="J58" s="28">
        <f t="shared" si="10"/>
        <v>0</v>
      </c>
      <c r="K58" s="28"/>
      <c r="L58" s="28"/>
      <c r="M58" s="25">
        <f>'1. Quartal'!M58:O58</f>
        <v>23.9</v>
      </c>
      <c r="N58" s="26"/>
      <c r="O58" s="26"/>
      <c r="P58" s="25" t="str">
        <f t="shared" si="8"/>
        <v/>
      </c>
      <c r="Q58" s="26"/>
      <c r="R58" s="26"/>
      <c r="S58" s="25">
        <f>'1. Quartal'!S58:U58</f>
        <v>71.8</v>
      </c>
      <c r="T58" s="26"/>
      <c r="U58" s="26"/>
      <c r="V58" s="25" t="str">
        <f t="shared" si="9"/>
        <v/>
      </c>
      <c r="W58" s="26"/>
      <c r="X58" s="26"/>
      <c r="Y58" s="25" t="str">
        <f t="shared" si="11"/>
        <v/>
      </c>
      <c r="Z58" s="26"/>
      <c r="AA58" s="26"/>
      <c r="AB58" s="27"/>
    </row>
    <row r="59" spans="1:29" s="8" customFormat="1" ht="18.75" customHeight="1" x14ac:dyDescent="0.2">
      <c r="A59" s="34">
        <v>8</v>
      </c>
      <c r="B59" s="35"/>
      <c r="C59" s="35"/>
      <c r="D59" s="29"/>
      <c r="E59" s="29"/>
      <c r="F59" s="29"/>
      <c r="G59" s="29"/>
      <c r="H59" s="29"/>
      <c r="I59" s="29"/>
      <c r="J59" s="28">
        <f t="shared" si="10"/>
        <v>0</v>
      </c>
      <c r="K59" s="28"/>
      <c r="L59" s="28"/>
      <c r="M59" s="25">
        <f>'1. Quartal'!M59:O59</f>
        <v>28.7</v>
      </c>
      <c r="N59" s="26"/>
      <c r="O59" s="26"/>
      <c r="P59" s="25" t="str">
        <f t="shared" si="8"/>
        <v/>
      </c>
      <c r="Q59" s="26"/>
      <c r="R59" s="26"/>
      <c r="S59" s="25">
        <f>'1. Quartal'!S59:U59</f>
        <v>86</v>
      </c>
      <c r="T59" s="26"/>
      <c r="U59" s="26"/>
      <c r="V59" s="25" t="str">
        <f t="shared" si="9"/>
        <v/>
      </c>
      <c r="W59" s="26"/>
      <c r="X59" s="26"/>
      <c r="Y59" s="25" t="str">
        <f t="shared" si="11"/>
        <v/>
      </c>
      <c r="Z59" s="26"/>
      <c r="AA59" s="26"/>
      <c r="AB59" s="27"/>
    </row>
    <row r="60" spans="1:29" s="8" customFormat="1" ht="18.75" customHeight="1" x14ac:dyDescent="0.2">
      <c r="A60" s="34">
        <v>9</v>
      </c>
      <c r="B60" s="35"/>
      <c r="C60" s="35"/>
      <c r="D60" s="29"/>
      <c r="E60" s="29"/>
      <c r="F60" s="29"/>
      <c r="G60" s="29"/>
      <c r="H60" s="29"/>
      <c r="I60" s="29"/>
      <c r="J60" s="28">
        <f t="shared" si="10"/>
        <v>0</v>
      </c>
      <c r="K60" s="28"/>
      <c r="L60" s="28"/>
      <c r="M60" s="25">
        <f>'1. Quartal'!M60:O60</f>
        <v>33.4</v>
      </c>
      <c r="N60" s="26"/>
      <c r="O60" s="26"/>
      <c r="P60" s="25" t="str">
        <f t="shared" si="8"/>
        <v/>
      </c>
      <c r="Q60" s="26"/>
      <c r="R60" s="26"/>
      <c r="S60" s="25">
        <f>'1. Quartal'!S60:U60</f>
        <v>100.3</v>
      </c>
      <c r="T60" s="26"/>
      <c r="U60" s="26"/>
      <c r="V60" s="25" t="str">
        <f t="shared" si="9"/>
        <v/>
      </c>
      <c r="W60" s="26"/>
      <c r="X60" s="26"/>
      <c r="Y60" s="25" t="str">
        <f t="shared" si="11"/>
        <v/>
      </c>
      <c r="Z60" s="26"/>
      <c r="AA60" s="26"/>
      <c r="AB60" s="27"/>
    </row>
    <row r="61" spans="1:29" s="8" customFormat="1" ht="18.75" customHeight="1" x14ac:dyDescent="0.2">
      <c r="A61" s="34">
        <v>10</v>
      </c>
      <c r="B61" s="35"/>
      <c r="C61" s="35"/>
      <c r="D61" s="29"/>
      <c r="E61" s="29"/>
      <c r="F61" s="29"/>
      <c r="G61" s="29"/>
      <c r="H61" s="29"/>
      <c r="I61" s="29"/>
      <c r="J61" s="28">
        <f t="shared" si="10"/>
        <v>0</v>
      </c>
      <c r="K61" s="28"/>
      <c r="L61" s="28"/>
      <c r="M61" s="25">
        <f>'1. Quartal'!M61:O61</f>
        <v>38.200000000000003</v>
      </c>
      <c r="N61" s="26"/>
      <c r="O61" s="26"/>
      <c r="P61" s="25" t="str">
        <f t="shared" si="8"/>
        <v/>
      </c>
      <c r="Q61" s="26"/>
      <c r="R61" s="26"/>
      <c r="S61" s="25">
        <f>'1. Quartal'!S61:U61</f>
        <v>114.5</v>
      </c>
      <c r="T61" s="26"/>
      <c r="U61" s="26"/>
      <c r="V61" s="25" t="str">
        <f t="shared" si="9"/>
        <v/>
      </c>
      <c r="W61" s="26"/>
      <c r="X61" s="26"/>
      <c r="Y61" s="25" t="str">
        <f t="shared" si="11"/>
        <v/>
      </c>
      <c r="Z61" s="26"/>
      <c r="AA61" s="26"/>
      <c r="AB61" s="27"/>
    </row>
    <row r="62" spans="1:29" s="8" customFormat="1" ht="18.75" customHeight="1" x14ac:dyDescent="0.2">
      <c r="A62" s="34">
        <v>11</v>
      </c>
      <c r="B62" s="35"/>
      <c r="C62" s="35"/>
      <c r="D62" s="29"/>
      <c r="E62" s="29"/>
      <c r="F62" s="29"/>
      <c r="G62" s="29"/>
      <c r="H62" s="29"/>
      <c r="I62" s="29"/>
      <c r="J62" s="28">
        <f t="shared" si="10"/>
        <v>0</v>
      </c>
      <c r="K62" s="28"/>
      <c r="L62" s="28"/>
      <c r="M62" s="25">
        <f>'1. Quartal'!M62:O62</f>
        <v>42.9</v>
      </c>
      <c r="N62" s="26"/>
      <c r="O62" s="26"/>
      <c r="P62" s="25" t="str">
        <f t="shared" si="8"/>
        <v/>
      </c>
      <c r="Q62" s="26"/>
      <c r="R62" s="26"/>
      <c r="S62" s="25">
        <f>'1. Quartal'!S62:U62</f>
        <v>128.80000000000001</v>
      </c>
      <c r="T62" s="26"/>
      <c r="U62" s="26"/>
      <c r="V62" s="25" t="str">
        <f t="shared" si="9"/>
        <v/>
      </c>
      <c r="W62" s="26"/>
      <c r="X62" s="26"/>
      <c r="Y62" s="25" t="str">
        <f t="shared" si="11"/>
        <v/>
      </c>
      <c r="Z62" s="26"/>
      <c r="AA62" s="26"/>
      <c r="AB62" s="27"/>
    </row>
    <row r="63" spans="1:29" s="8" customFormat="1" ht="18.75" customHeight="1" x14ac:dyDescent="0.2">
      <c r="A63" s="56">
        <v>12</v>
      </c>
      <c r="B63" s="57"/>
      <c r="C63" s="57"/>
      <c r="D63" s="60"/>
      <c r="E63" s="60"/>
      <c r="F63" s="60"/>
      <c r="G63" s="60"/>
      <c r="H63" s="60"/>
      <c r="I63" s="60"/>
      <c r="J63" s="61">
        <f t="shared" si="10"/>
        <v>0</v>
      </c>
      <c r="K63" s="61"/>
      <c r="L63" s="61"/>
      <c r="M63" s="25">
        <f>'1. Quartal'!M63:O63</f>
        <v>47.7</v>
      </c>
      <c r="N63" s="26"/>
      <c r="O63" s="26"/>
      <c r="P63" s="32" t="str">
        <f t="shared" si="8"/>
        <v/>
      </c>
      <c r="Q63" s="33"/>
      <c r="R63" s="33"/>
      <c r="S63" s="25">
        <f>'1. Quartal'!S63:U63</f>
        <v>143</v>
      </c>
      <c r="T63" s="26"/>
      <c r="U63" s="26"/>
      <c r="V63" s="32" t="str">
        <f t="shared" si="9"/>
        <v/>
      </c>
      <c r="W63" s="33"/>
      <c r="X63" s="33"/>
      <c r="Y63" s="32" t="str">
        <f t="shared" si="11"/>
        <v/>
      </c>
      <c r="Z63" s="33"/>
      <c r="AA63" s="33"/>
      <c r="AB63" s="48"/>
    </row>
    <row r="64" spans="1:29" s="3" customFormat="1" ht="18.75" customHeight="1" x14ac:dyDescent="0.2">
      <c r="A64" s="53" t="s">
        <v>43</v>
      </c>
      <c r="B64" s="54"/>
      <c r="C64" s="54"/>
      <c r="D64" s="43" t="str">
        <f>IF(SUM(D51:F63)=0,"",SUM(D51:F63))</f>
        <v/>
      </c>
      <c r="E64" s="44"/>
      <c r="F64" s="44"/>
      <c r="G64" s="43" t="str">
        <f>IF(SUM(G51:I63)=0,"",SUM(G51:I63))</f>
        <v/>
      </c>
      <c r="H64" s="44"/>
      <c r="I64" s="44"/>
      <c r="J64" s="43" t="str">
        <f>IF(SUM(J51:L63)=0,"",SUM(J51:L63))</f>
        <v/>
      </c>
      <c r="K64" s="44"/>
      <c r="L64" s="44"/>
      <c r="M64" s="44"/>
      <c r="N64" s="44"/>
      <c r="O64" s="44"/>
      <c r="P64" s="45">
        <f>IF(SUM(P51:R63)=0,0,SUM(P51:R63))</f>
        <v>0</v>
      </c>
      <c r="Q64" s="46"/>
      <c r="R64" s="46"/>
      <c r="S64" s="44"/>
      <c r="T64" s="44"/>
      <c r="U64" s="44"/>
      <c r="V64" s="45">
        <f>IF(SUM(V51:X63)=0,0,SUM(V51:X63))</f>
        <v>0</v>
      </c>
      <c r="W64" s="46"/>
      <c r="X64" s="46"/>
      <c r="Y64" s="45">
        <f>P64+V64</f>
        <v>0</v>
      </c>
      <c r="Z64" s="46"/>
      <c r="AA64" s="46"/>
      <c r="AB64" s="47"/>
    </row>
    <row r="65" spans="1:29" s="11" customFormat="1" ht="7.5" customHeight="1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</row>
    <row r="66" spans="1:29" s="23" customFormat="1" ht="24" customHeight="1" x14ac:dyDescent="0.2">
      <c r="A66" s="116" t="str">
        <f xml:space="preserve"> "TOTAL Leistungsbeiträge Kanton / Gemeinden 4. Quartal "&amp;Y1&amp;""</f>
        <v>TOTAL Leistungsbeiträge Kanton / Gemeinden 4. Quartal 2025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8"/>
      <c r="P66" s="105">
        <f>P29+P46+P64</f>
        <v>0</v>
      </c>
      <c r="Q66" s="106"/>
      <c r="R66" s="107"/>
      <c r="S66" s="108"/>
      <c r="T66" s="109"/>
      <c r="U66" s="110"/>
      <c r="V66" s="111">
        <f>V29+V46+V64</f>
        <v>0</v>
      </c>
      <c r="W66" s="112"/>
      <c r="X66" s="112"/>
      <c r="Y66" s="111">
        <f>Y29+Y46+Y64</f>
        <v>0</v>
      </c>
      <c r="Z66" s="113"/>
      <c r="AA66" s="113"/>
      <c r="AB66" s="114"/>
      <c r="AC66" s="22"/>
    </row>
  </sheetData>
  <sheetProtection algorithmName="SHA-512" hashValue="cj68PV6OkKFa0LZx7w0zG5WvzYpr/BcRagxoe50szdAvc9+9jdu6wyeAAQfh/rpRUOBk7Z26i5rU9cPUau1Flg==" saltValue="8EWUPFDp3O+cGy2+jr37Ng==" spinCount="100000" sheet="1" objects="1" scenarios="1" selectLockedCells="1"/>
  <mergeCells count="471">
    <mergeCell ref="V64:X64"/>
    <mergeCell ref="Y64:AB64"/>
    <mergeCell ref="A65:AB65"/>
    <mergeCell ref="A66:O66"/>
    <mergeCell ref="P66:R66"/>
    <mergeCell ref="S66:U66"/>
    <mergeCell ref="V66:X66"/>
    <mergeCell ref="Y66:AB66"/>
    <mergeCell ref="S63:U63"/>
    <mergeCell ref="V63:X63"/>
    <mergeCell ref="Y63:AB63"/>
    <mergeCell ref="A64:C64"/>
    <mergeCell ref="D64:F64"/>
    <mergeCell ref="G64:I64"/>
    <mergeCell ref="J64:L64"/>
    <mergeCell ref="M64:O64"/>
    <mergeCell ref="P64:R64"/>
    <mergeCell ref="S64:U64"/>
    <mergeCell ref="A63:C63"/>
    <mergeCell ref="D63:F63"/>
    <mergeCell ref="G63:I63"/>
    <mergeCell ref="J63:L63"/>
    <mergeCell ref="M63:O63"/>
    <mergeCell ref="P63:R63"/>
    <mergeCell ref="Y61:AB61"/>
    <mergeCell ref="A62:C62"/>
    <mergeCell ref="D62:F62"/>
    <mergeCell ref="G62:I62"/>
    <mergeCell ref="J62:L62"/>
    <mergeCell ref="M62:O62"/>
    <mergeCell ref="P62:R62"/>
    <mergeCell ref="S62:U62"/>
    <mergeCell ref="V62:X62"/>
    <mergeCell ref="Y62:AB62"/>
    <mergeCell ref="A61:C61"/>
    <mergeCell ref="D61:F61"/>
    <mergeCell ref="G61:I61"/>
    <mergeCell ref="J61:L61"/>
    <mergeCell ref="M61:O61"/>
    <mergeCell ref="P61:R61"/>
    <mergeCell ref="S61:U61"/>
    <mergeCell ref="V61:X61"/>
    <mergeCell ref="S59:U59"/>
    <mergeCell ref="V59:X59"/>
    <mergeCell ref="Y59:AB59"/>
    <mergeCell ref="A60:C60"/>
    <mergeCell ref="D60:F60"/>
    <mergeCell ref="G60:I60"/>
    <mergeCell ref="J60:L60"/>
    <mergeCell ref="M60:O60"/>
    <mergeCell ref="P60:R60"/>
    <mergeCell ref="S60:U60"/>
    <mergeCell ref="A59:C59"/>
    <mergeCell ref="D59:F59"/>
    <mergeCell ref="G59:I59"/>
    <mergeCell ref="J59:L59"/>
    <mergeCell ref="M59:O59"/>
    <mergeCell ref="P59:R59"/>
    <mergeCell ref="V60:X60"/>
    <mergeCell ref="Y60:AB60"/>
    <mergeCell ref="A58:C58"/>
    <mergeCell ref="D58:F58"/>
    <mergeCell ref="G58:I58"/>
    <mergeCell ref="J58:L58"/>
    <mergeCell ref="M58:O58"/>
    <mergeCell ref="P58:R58"/>
    <mergeCell ref="S58:U58"/>
    <mergeCell ref="V58:X58"/>
    <mergeCell ref="Y58:AB58"/>
    <mergeCell ref="A57:C57"/>
    <mergeCell ref="D57:F57"/>
    <mergeCell ref="G57:I57"/>
    <mergeCell ref="J57:L57"/>
    <mergeCell ref="M57:O57"/>
    <mergeCell ref="P57:R57"/>
    <mergeCell ref="S57:U57"/>
    <mergeCell ref="V57:X57"/>
    <mergeCell ref="Y57:AB57"/>
    <mergeCell ref="S55:U55"/>
    <mergeCell ref="V55:X55"/>
    <mergeCell ref="Y55:AB55"/>
    <mergeCell ref="A56:C56"/>
    <mergeCell ref="D56:F56"/>
    <mergeCell ref="G56:I56"/>
    <mergeCell ref="J56:L56"/>
    <mergeCell ref="M56:O56"/>
    <mergeCell ref="P56:R56"/>
    <mergeCell ref="S56:U56"/>
    <mergeCell ref="A55:C55"/>
    <mergeCell ref="D55:F55"/>
    <mergeCell ref="G55:I55"/>
    <mergeCell ref="J55:L55"/>
    <mergeCell ref="M55:O55"/>
    <mergeCell ref="P55:R55"/>
    <mergeCell ref="V56:X56"/>
    <mergeCell ref="Y56:AB56"/>
    <mergeCell ref="A54:C54"/>
    <mergeCell ref="D54:F54"/>
    <mergeCell ref="G54:I54"/>
    <mergeCell ref="J54:L54"/>
    <mergeCell ref="M54:O54"/>
    <mergeCell ref="P54:R54"/>
    <mergeCell ref="S54:U54"/>
    <mergeCell ref="V54:X54"/>
    <mergeCell ref="Y54:AB54"/>
    <mergeCell ref="A53:C53"/>
    <mergeCell ref="D53:F53"/>
    <mergeCell ref="G53:I53"/>
    <mergeCell ref="J53:L53"/>
    <mergeCell ref="M53:O53"/>
    <mergeCell ref="P53:R53"/>
    <mergeCell ref="S53:U53"/>
    <mergeCell ref="V53:X53"/>
    <mergeCell ref="Y53:AB53"/>
    <mergeCell ref="A52:C52"/>
    <mergeCell ref="D52:F52"/>
    <mergeCell ref="G52:I52"/>
    <mergeCell ref="J52:L52"/>
    <mergeCell ref="M52:O52"/>
    <mergeCell ref="P52:R52"/>
    <mergeCell ref="S52:U52"/>
    <mergeCell ref="V52:X52"/>
    <mergeCell ref="Y52:AB52"/>
    <mergeCell ref="A51:C51"/>
    <mergeCell ref="D51:F51"/>
    <mergeCell ref="G51:I51"/>
    <mergeCell ref="J51:L51"/>
    <mergeCell ref="M51:O51"/>
    <mergeCell ref="P51:R51"/>
    <mergeCell ref="S51:U51"/>
    <mergeCell ref="V51:X51"/>
    <mergeCell ref="Y51:AB51"/>
    <mergeCell ref="A50:C50"/>
    <mergeCell ref="D50:F50"/>
    <mergeCell ref="G50:I50"/>
    <mergeCell ref="J50:L50"/>
    <mergeCell ref="M50:O50"/>
    <mergeCell ref="P50:R50"/>
    <mergeCell ref="S50:U50"/>
    <mergeCell ref="V50:X50"/>
    <mergeCell ref="Y50:AB50"/>
    <mergeCell ref="A47:AB47"/>
    <mergeCell ref="A48:C49"/>
    <mergeCell ref="D48:L48"/>
    <mergeCell ref="M48:R48"/>
    <mergeCell ref="S48:X48"/>
    <mergeCell ref="Y48:AB49"/>
    <mergeCell ref="D49:F49"/>
    <mergeCell ref="G49:I49"/>
    <mergeCell ref="J49:L49"/>
    <mergeCell ref="M49:O49"/>
    <mergeCell ref="P49:R49"/>
    <mergeCell ref="S49:U49"/>
    <mergeCell ref="V49:X49"/>
    <mergeCell ref="S45:U45"/>
    <mergeCell ref="V45:X45"/>
    <mergeCell ref="Y45:AB45"/>
    <mergeCell ref="A46:C46"/>
    <mergeCell ref="D46:F46"/>
    <mergeCell ref="G46:I46"/>
    <mergeCell ref="J46:L46"/>
    <mergeCell ref="M46:O46"/>
    <mergeCell ref="P46:R46"/>
    <mergeCell ref="S46:U46"/>
    <mergeCell ref="A45:C45"/>
    <mergeCell ref="D45:F45"/>
    <mergeCell ref="G45:I45"/>
    <mergeCell ref="J45:L45"/>
    <mergeCell ref="M45:O45"/>
    <mergeCell ref="P45:R45"/>
    <mergeCell ref="V46:X46"/>
    <mergeCell ref="Y46:AB46"/>
    <mergeCell ref="A44:C44"/>
    <mergeCell ref="D44:F44"/>
    <mergeCell ref="G44:I44"/>
    <mergeCell ref="J44:L44"/>
    <mergeCell ref="M44:O44"/>
    <mergeCell ref="P44:R44"/>
    <mergeCell ref="S44:U44"/>
    <mergeCell ref="V44:X44"/>
    <mergeCell ref="Y44:AB44"/>
    <mergeCell ref="A43:C43"/>
    <mergeCell ref="D43:F43"/>
    <mergeCell ref="G43:I43"/>
    <mergeCell ref="J43:L43"/>
    <mergeCell ref="M43:O43"/>
    <mergeCell ref="P43:R43"/>
    <mergeCell ref="S43:U43"/>
    <mergeCell ref="V43:X43"/>
    <mergeCell ref="Y43:AB43"/>
    <mergeCell ref="S41:U41"/>
    <mergeCell ref="V41:X41"/>
    <mergeCell ref="Y41:AB41"/>
    <mergeCell ref="A42:C42"/>
    <mergeCell ref="D42:F42"/>
    <mergeCell ref="G42:I42"/>
    <mergeCell ref="J42:L42"/>
    <mergeCell ref="M42:O42"/>
    <mergeCell ref="P42:R42"/>
    <mergeCell ref="S42:U42"/>
    <mergeCell ref="A41:C41"/>
    <mergeCell ref="D41:F41"/>
    <mergeCell ref="G41:I41"/>
    <mergeCell ref="J41:L41"/>
    <mergeCell ref="M41:O41"/>
    <mergeCell ref="P41:R41"/>
    <mergeCell ref="V42:X42"/>
    <mergeCell ref="Y42:AB42"/>
    <mergeCell ref="A40:C40"/>
    <mergeCell ref="D40:F40"/>
    <mergeCell ref="G40:I40"/>
    <mergeCell ref="J40:L40"/>
    <mergeCell ref="M40:O40"/>
    <mergeCell ref="P40:R40"/>
    <mergeCell ref="S40:U40"/>
    <mergeCell ref="V40:X40"/>
    <mergeCell ref="Y40:AB40"/>
    <mergeCell ref="A39:C39"/>
    <mergeCell ref="D39:F39"/>
    <mergeCell ref="G39:I39"/>
    <mergeCell ref="J39:L39"/>
    <mergeCell ref="M39:O39"/>
    <mergeCell ref="P39:R39"/>
    <mergeCell ref="S39:U39"/>
    <mergeCell ref="V39:X39"/>
    <mergeCell ref="Y39:AB39"/>
    <mergeCell ref="S37:U37"/>
    <mergeCell ref="V37:X37"/>
    <mergeCell ref="Y37:AB37"/>
    <mergeCell ref="A38:C38"/>
    <mergeCell ref="D38:F38"/>
    <mergeCell ref="G38:I38"/>
    <mergeCell ref="J38:L38"/>
    <mergeCell ref="M38:O38"/>
    <mergeCell ref="P38:R38"/>
    <mergeCell ref="S38:U38"/>
    <mergeCell ref="A37:C37"/>
    <mergeCell ref="D37:F37"/>
    <mergeCell ref="G37:I37"/>
    <mergeCell ref="J37:L37"/>
    <mergeCell ref="M37:O37"/>
    <mergeCell ref="P37:R37"/>
    <mergeCell ref="V38:X38"/>
    <mergeCell ref="Y38:AB38"/>
    <mergeCell ref="A36:C36"/>
    <mergeCell ref="D36:F36"/>
    <mergeCell ref="G36:I36"/>
    <mergeCell ref="J36:L36"/>
    <mergeCell ref="M36:O36"/>
    <mergeCell ref="P36:R36"/>
    <mergeCell ref="S36:U36"/>
    <mergeCell ref="V36:X36"/>
    <mergeCell ref="Y36:AB36"/>
    <mergeCell ref="A35:C35"/>
    <mergeCell ref="D35:F35"/>
    <mergeCell ref="G35:I35"/>
    <mergeCell ref="J35:L35"/>
    <mergeCell ref="M35:O35"/>
    <mergeCell ref="P35:R35"/>
    <mergeCell ref="S35:U35"/>
    <mergeCell ref="V35:X35"/>
    <mergeCell ref="Y35:AB35"/>
    <mergeCell ref="S33:U33"/>
    <mergeCell ref="V33:X33"/>
    <mergeCell ref="Y33:AB33"/>
    <mergeCell ref="A34:C34"/>
    <mergeCell ref="D34:F34"/>
    <mergeCell ref="G34:I34"/>
    <mergeCell ref="J34:L34"/>
    <mergeCell ref="M34:O34"/>
    <mergeCell ref="P34:R34"/>
    <mergeCell ref="S34:U34"/>
    <mergeCell ref="A33:C33"/>
    <mergeCell ref="D33:F33"/>
    <mergeCell ref="G33:I33"/>
    <mergeCell ref="J33:L33"/>
    <mergeCell ref="M33:O33"/>
    <mergeCell ref="P33:R33"/>
    <mergeCell ref="V34:X34"/>
    <mergeCell ref="Y34:AB34"/>
    <mergeCell ref="G32:I32"/>
    <mergeCell ref="J32:L32"/>
    <mergeCell ref="M32:O32"/>
    <mergeCell ref="P32:R32"/>
    <mergeCell ref="S32:U32"/>
    <mergeCell ref="V32:X32"/>
    <mergeCell ref="S29:U29"/>
    <mergeCell ref="V29:X29"/>
    <mergeCell ref="Y29:AB29"/>
    <mergeCell ref="A30:AB30"/>
    <mergeCell ref="A31:C32"/>
    <mergeCell ref="D31:L31"/>
    <mergeCell ref="M31:R31"/>
    <mergeCell ref="S31:X31"/>
    <mergeCell ref="Y31:AB32"/>
    <mergeCell ref="D32:F32"/>
    <mergeCell ref="A29:C29"/>
    <mergeCell ref="D29:F29"/>
    <mergeCell ref="G29:I29"/>
    <mergeCell ref="J29:L29"/>
    <mergeCell ref="M29:O29"/>
    <mergeCell ref="P29:R29"/>
    <mergeCell ref="A28:C28"/>
    <mergeCell ref="D28:F28"/>
    <mergeCell ref="G28:I28"/>
    <mergeCell ref="J28:L28"/>
    <mergeCell ref="M28:O28"/>
    <mergeCell ref="P28:R28"/>
    <mergeCell ref="S28:U28"/>
    <mergeCell ref="V28:X28"/>
    <mergeCell ref="Y28:AB28"/>
    <mergeCell ref="A27:C27"/>
    <mergeCell ref="D27:F27"/>
    <mergeCell ref="G27:I27"/>
    <mergeCell ref="J27:L27"/>
    <mergeCell ref="M27:O27"/>
    <mergeCell ref="P27:R27"/>
    <mergeCell ref="S27:U27"/>
    <mergeCell ref="V27:X27"/>
    <mergeCell ref="Y27:AB27"/>
    <mergeCell ref="S25:U25"/>
    <mergeCell ref="V25:X25"/>
    <mergeCell ref="Y25:AB25"/>
    <mergeCell ref="A26:C26"/>
    <mergeCell ref="D26:F26"/>
    <mergeCell ref="G26:I26"/>
    <mergeCell ref="J26:L26"/>
    <mergeCell ref="M26:O26"/>
    <mergeCell ref="P26:R26"/>
    <mergeCell ref="S26:U26"/>
    <mergeCell ref="A25:C25"/>
    <mergeCell ref="D25:F25"/>
    <mergeCell ref="G25:I25"/>
    <mergeCell ref="J25:L25"/>
    <mergeCell ref="M25:O25"/>
    <mergeCell ref="P25:R25"/>
    <mergeCell ref="V26:X26"/>
    <mergeCell ref="Y26:AB26"/>
    <mergeCell ref="A24:C24"/>
    <mergeCell ref="D24:F24"/>
    <mergeCell ref="G24:I24"/>
    <mergeCell ref="J24:L24"/>
    <mergeCell ref="M24:O24"/>
    <mergeCell ref="P24:R24"/>
    <mergeCell ref="S24:U24"/>
    <mergeCell ref="V24:X24"/>
    <mergeCell ref="Y24:AB24"/>
    <mergeCell ref="A23:C23"/>
    <mergeCell ref="D23:F23"/>
    <mergeCell ref="G23:I23"/>
    <mergeCell ref="J23:L23"/>
    <mergeCell ref="M23:O23"/>
    <mergeCell ref="P23:R23"/>
    <mergeCell ref="S23:U23"/>
    <mergeCell ref="V23:X23"/>
    <mergeCell ref="Y23:AB23"/>
    <mergeCell ref="S21:U21"/>
    <mergeCell ref="V21:X21"/>
    <mergeCell ref="Y21:AB21"/>
    <mergeCell ref="A22:C22"/>
    <mergeCell ref="D22:F22"/>
    <mergeCell ref="G22:I22"/>
    <mergeCell ref="J22:L22"/>
    <mergeCell ref="M22:O22"/>
    <mergeCell ref="P22:R22"/>
    <mergeCell ref="S22:U22"/>
    <mergeCell ref="A21:C21"/>
    <mergeCell ref="D21:F21"/>
    <mergeCell ref="G21:I21"/>
    <mergeCell ref="J21:L21"/>
    <mergeCell ref="M21:O21"/>
    <mergeCell ref="P21:R21"/>
    <mergeCell ref="V22:X22"/>
    <mergeCell ref="Y22:AB22"/>
    <mergeCell ref="A20:C20"/>
    <mergeCell ref="D20:F20"/>
    <mergeCell ref="G20:I20"/>
    <mergeCell ref="J20:L20"/>
    <mergeCell ref="M20:O20"/>
    <mergeCell ref="P20:R20"/>
    <mergeCell ref="S20:U20"/>
    <mergeCell ref="V20:X20"/>
    <mergeCell ref="Y20:AB20"/>
    <mergeCell ref="A19:C19"/>
    <mergeCell ref="D19:F19"/>
    <mergeCell ref="G19:I19"/>
    <mergeCell ref="J19:L19"/>
    <mergeCell ref="M19:O19"/>
    <mergeCell ref="P19:R19"/>
    <mergeCell ref="S19:U19"/>
    <mergeCell ref="V19:X19"/>
    <mergeCell ref="Y19:AB19"/>
    <mergeCell ref="S17:U17"/>
    <mergeCell ref="V17:X17"/>
    <mergeCell ref="Y17:AB17"/>
    <mergeCell ref="A18:C18"/>
    <mergeCell ref="D18:F18"/>
    <mergeCell ref="G18:I18"/>
    <mergeCell ref="J18:L18"/>
    <mergeCell ref="M18:O18"/>
    <mergeCell ref="P18:R18"/>
    <mergeCell ref="S18:U18"/>
    <mergeCell ref="A17:C17"/>
    <mergeCell ref="D17:F17"/>
    <mergeCell ref="G17:I17"/>
    <mergeCell ref="J17:L17"/>
    <mergeCell ref="M17:O17"/>
    <mergeCell ref="P17:R17"/>
    <mergeCell ref="V18:X18"/>
    <mergeCell ref="Y18:AB18"/>
    <mergeCell ref="Y15:AB15"/>
    <mergeCell ref="A16:C16"/>
    <mergeCell ref="D16:F16"/>
    <mergeCell ref="G16:I16"/>
    <mergeCell ref="J16:L16"/>
    <mergeCell ref="M16:O16"/>
    <mergeCell ref="P16:R16"/>
    <mergeCell ref="S16:U16"/>
    <mergeCell ref="V16:X16"/>
    <mergeCell ref="Y16:AB16"/>
    <mergeCell ref="A15:C15"/>
    <mergeCell ref="D15:F15"/>
    <mergeCell ref="G15:I15"/>
    <mergeCell ref="J15:L15"/>
    <mergeCell ref="M15:O15"/>
    <mergeCell ref="P15:R15"/>
    <mergeCell ref="S15:U15"/>
    <mergeCell ref="V15:X15"/>
    <mergeCell ref="Y11:AB11"/>
    <mergeCell ref="A13:C14"/>
    <mergeCell ref="D13:L13"/>
    <mergeCell ref="M13:R13"/>
    <mergeCell ref="S13:X13"/>
    <mergeCell ref="Y13:AB14"/>
    <mergeCell ref="V14:X14"/>
    <mergeCell ref="A12:L12"/>
    <mergeCell ref="M12:AB12"/>
    <mergeCell ref="D14:F14"/>
    <mergeCell ref="G14:I14"/>
    <mergeCell ref="J14:L14"/>
    <mergeCell ref="M14:O14"/>
    <mergeCell ref="P14:R14"/>
    <mergeCell ref="S14:U14"/>
    <mergeCell ref="A11:I11"/>
    <mergeCell ref="J11:L11"/>
    <mergeCell ref="M11:X11"/>
    <mergeCell ref="A7:AB7"/>
    <mergeCell ref="A8:AB8"/>
    <mergeCell ref="A9:P9"/>
    <mergeCell ref="Q9:AB9"/>
    <mergeCell ref="A10:P10"/>
    <mergeCell ref="Q10:U10"/>
    <mergeCell ref="V10:AB10"/>
    <mergeCell ref="A5:F5"/>
    <mergeCell ref="G5:P5"/>
    <mergeCell ref="Q5:R5"/>
    <mergeCell ref="S5:AB5"/>
    <mergeCell ref="A6:F6"/>
    <mergeCell ref="G6:P6"/>
    <mergeCell ref="Q6:R6"/>
    <mergeCell ref="S6:AB6"/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</mergeCells>
  <conditionalFormatting sqref="M11:X11">
    <cfRule type="containsText" dxfId="11" priority="2" operator="containsText" text="Bettenzahl">
      <formula>NOT(ISERROR(SEARCH("Bettenzahl",M11)))</formula>
    </cfRule>
  </conditionalFormatting>
  <conditionalFormatting sqref="M12:AB12">
    <cfRule type="containsErrors" dxfId="10" priority="1">
      <formula>ISERROR(M12)</formula>
    </cfRule>
  </conditionalFormatting>
  <dataValidations disablePrompts="1" count="1">
    <dataValidation type="custom" allowBlank="1" showInputMessage="1" showErrorMessage="1" errorTitle="Zahl zu gross" error="Die Anzahl Pflegetage ausserkantonaler Bewohner kann nicht höher sein als das Total aller Pflegetage." sqref="K51:L63 K34:L45">
      <formula1>IF(K34&gt;F34,FALSE,TRUE)</formula1>
    </dataValidation>
  </dataValidations>
  <hyperlinks>
    <hyperlink ref="Q9" r:id="rId1"/>
  </hyperlinks>
  <printOptions horizontalCentered="1"/>
  <pageMargins left="0.51181102362204722" right="0.51181102362204722" top="0.31496062992125984" bottom="0.21" header="0.15748031496062992" footer="0.15748031496062992"/>
  <pageSetup paperSize="9" scale="64" orientation="portrait" r:id="rId2"/>
  <headerFooter scaleWithDoc="0" alignWithMargins="0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E66"/>
  <sheetViews>
    <sheetView zoomScaleNormal="100" workbookViewId="0">
      <selection activeCell="G3" sqref="G3:AB3"/>
    </sheetView>
  </sheetViews>
  <sheetFormatPr baseColWidth="10" defaultColWidth="11.42578125" defaultRowHeight="12.75" x14ac:dyDescent="0.2"/>
  <cols>
    <col min="1" max="15" width="4.7109375" style="12" customWidth="1"/>
    <col min="16" max="16" width="7.140625" style="12" customWidth="1"/>
    <col min="17" max="18" width="5.140625" style="12" customWidth="1"/>
    <col min="19" max="21" width="4.7109375" style="12" customWidth="1"/>
    <col min="22" max="22" width="7.28515625" style="12" customWidth="1"/>
    <col min="23" max="24" width="5.140625" style="12" customWidth="1"/>
    <col min="25" max="28" width="4.7109375" style="12" customWidth="1"/>
    <col min="29" max="16384" width="11.42578125" style="12"/>
  </cols>
  <sheetData>
    <row r="1" spans="1:31" customFormat="1" ht="18.75" customHeight="1" x14ac:dyDescent="0.2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9">
        <f>'1. Quartal'!Y1:AB2</f>
        <v>2025</v>
      </c>
      <c r="Z1" s="129"/>
      <c r="AA1" s="129"/>
      <c r="AB1" s="130"/>
    </row>
    <row r="2" spans="1:31" customFormat="1" ht="18.75" customHeight="1" x14ac:dyDescent="0.2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31"/>
      <c r="Z2" s="131"/>
      <c r="AA2" s="131"/>
      <c r="AB2" s="132"/>
    </row>
    <row r="3" spans="1:31" s="1" customFormat="1" ht="18.75" customHeight="1" x14ac:dyDescent="0.2">
      <c r="A3" s="133" t="s">
        <v>1</v>
      </c>
      <c r="B3" s="134"/>
      <c r="C3" s="134"/>
      <c r="D3" s="134"/>
      <c r="E3" s="134"/>
      <c r="F3" s="134"/>
      <c r="G3" s="135">
        <f>'1. Quartal'!G3:AB3</f>
        <v>0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</row>
    <row r="4" spans="1:31" s="1" customFormat="1" ht="18.75" customHeight="1" x14ac:dyDescent="0.2">
      <c r="A4" s="133" t="s">
        <v>14</v>
      </c>
      <c r="B4" s="134"/>
      <c r="C4" s="134"/>
      <c r="D4" s="134"/>
      <c r="E4" s="134"/>
      <c r="F4" s="134"/>
      <c r="G4" s="135">
        <f>'1. Quartal'!G4:P4</f>
        <v>0</v>
      </c>
      <c r="H4" s="135"/>
      <c r="I4" s="135"/>
      <c r="J4" s="135"/>
      <c r="K4" s="135"/>
      <c r="L4" s="135"/>
      <c r="M4" s="135"/>
      <c r="N4" s="135"/>
      <c r="O4" s="135"/>
      <c r="P4" s="135"/>
      <c r="Q4" s="134" t="s">
        <v>2</v>
      </c>
      <c r="R4" s="134"/>
      <c r="S4" s="135">
        <f>'1. Quartal'!S4:T4</f>
        <v>0</v>
      </c>
      <c r="T4" s="135"/>
      <c r="U4" s="134" t="s">
        <v>3</v>
      </c>
      <c r="V4" s="134"/>
      <c r="W4" s="135">
        <f>'1. Quartal'!W4:AB4</f>
        <v>0</v>
      </c>
      <c r="X4" s="135"/>
      <c r="Y4" s="135"/>
      <c r="Z4" s="135"/>
      <c r="AA4" s="135"/>
      <c r="AB4" s="136"/>
    </row>
    <row r="5" spans="1:31" s="1" customFormat="1" ht="18.75" customHeight="1" x14ac:dyDescent="0.2">
      <c r="A5" s="133" t="s">
        <v>4</v>
      </c>
      <c r="B5" s="134"/>
      <c r="C5" s="134"/>
      <c r="D5" s="134"/>
      <c r="E5" s="134"/>
      <c r="F5" s="134"/>
      <c r="G5" s="146">
        <f>'1. Quartal'!G5:P5</f>
        <v>0</v>
      </c>
      <c r="H5" s="147"/>
      <c r="I5" s="147"/>
      <c r="J5" s="147"/>
      <c r="K5" s="147"/>
      <c r="L5" s="147"/>
      <c r="M5" s="147"/>
      <c r="N5" s="147"/>
      <c r="O5" s="147"/>
      <c r="P5" s="147"/>
      <c r="Q5" s="134" t="s">
        <v>5</v>
      </c>
      <c r="R5" s="134"/>
      <c r="S5" s="148">
        <f>'1. Quartal'!S5:AB5</f>
        <v>0</v>
      </c>
      <c r="T5" s="149"/>
      <c r="U5" s="149"/>
      <c r="V5" s="149"/>
      <c r="W5" s="149"/>
      <c r="X5" s="149"/>
      <c r="Y5" s="149"/>
      <c r="Z5" s="149"/>
      <c r="AA5" s="149"/>
      <c r="AB5" s="150"/>
    </row>
    <row r="6" spans="1:31" s="1" customFormat="1" ht="18.75" customHeight="1" x14ac:dyDescent="0.2">
      <c r="A6" s="151" t="s">
        <v>6</v>
      </c>
      <c r="B6" s="152"/>
      <c r="C6" s="152"/>
      <c r="D6" s="152"/>
      <c r="E6" s="152"/>
      <c r="F6" s="152"/>
      <c r="G6" s="153">
        <f>'1. Quartal'!G6:P6</f>
        <v>0</v>
      </c>
      <c r="H6" s="154"/>
      <c r="I6" s="154"/>
      <c r="J6" s="154"/>
      <c r="K6" s="154"/>
      <c r="L6" s="154"/>
      <c r="M6" s="154"/>
      <c r="N6" s="154"/>
      <c r="O6" s="154"/>
      <c r="P6" s="155"/>
      <c r="Q6" s="152" t="s">
        <v>44</v>
      </c>
      <c r="R6" s="152"/>
      <c r="S6" s="153">
        <f>'1. Quartal'!S6:AB6</f>
        <v>0</v>
      </c>
      <c r="T6" s="154"/>
      <c r="U6" s="154"/>
      <c r="V6" s="154"/>
      <c r="W6" s="154"/>
      <c r="X6" s="154"/>
      <c r="Y6" s="154"/>
      <c r="Z6" s="154"/>
      <c r="AA6" s="154"/>
      <c r="AB6" s="156"/>
    </row>
    <row r="7" spans="1:31" customFormat="1" ht="8.25" customHeight="1" x14ac:dyDescent="0.2">
      <c r="A7" s="224" t="e">
        <f>Kumuliert!#REF!-Kumuliert!#REF!</f>
        <v>#REF!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</row>
    <row r="8" spans="1:31" s="13" customFormat="1" ht="19.5" customHeight="1" x14ac:dyDescent="0.2">
      <c r="A8" s="204" t="str">
        <f>"Leistungsbeiträge kumuliert "&amp;Y1</f>
        <v>Leistungsbeiträge kumuliert 2025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40"/>
    </row>
    <row r="9" spans="1:31" s="14" customFormat="1" ht="18.75" customHeight="1" x14ac:dyDescent="0.2">
      <c r="A9" s="141" t="str">
        <f>"Bitte ausfüllen und bis 10. Januar " &amp;Y1+1&amp;" einschicken an:"</f>
        <v>Bitte ausfüllen und bis 10. Januar 2026 einschicken an: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81" t="s">
        <v>15</v>
      </c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4"/>
    </row>
    <row r="10" spans="1:31" s="14" customFormat="1" ht="18.75" customHeight="1" x14ac:dyDescent="0.2">
      <c r="A10" s="145" t="s">
        <v>12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81" t="s">
        <v>39</v>
      </c>
      <c r="R10" s="81"/>
      <c r="S10" s="81"/>
      <c r="T10" s="81"/>
      <c r="U10" s="81"/>
      <c r="V10" s="82" t="s">
        <v>40</v>
      </c>
      <c r="W10" s="82"/>
      <c r="X10" s="82"/>
      <c r="Y10" s="82"/>
      <c r="Z10" s="82"/>
      <c r="AA10" s="82"/>
      <c r="AB10" s="83"/>
    </row>
    <row r="11" spans="1:31" s="1" customFormat="1" ht="18.75" customHeight="1" x14ac:dyDescent="0.2">
      <c r="A11" s="133" t="s">
        <v>30</v>
      </c>
      <c r="B11" s="134"/>
      <c r="C11" s="134"/>
      <c r="D11" s="134"/>
      <c r="E11" s="134"/>
      <c r="F11" s="134"/>
      <c r="G11" s="134"/>
      <c r="H11" s="134"/>
      <c r="I11" s="134"/>
      <c r="J11" s="208" t="str">
        <f>IF('1. Quartal'!J11:L11="","",'1. Quartal'!J11:L11)</f>
        <v/>
      </c>
      <c r="K11" s="208"/>
      <c r="L11" s="208"/>
      <c r="M11" s="209" t="str">
        <f>IF(J11="","Bitte Bettenzahl gemäss Pflegeheimliste eintragen !      ","Maximal beitragsberechtigte Pflegetage:")</f>
        <v xml:space="preserve">Bitte Bettenzahl gemäss Pflegeheimliste eintragen !      </v>
      </c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5" t="str">
        <f>IF(J11="","",J11*365)</f>
        <v/>
      </c>
      <c r="Z11" s="205"/>
      <c r="AA11" s="205"/>
      <c r="AB11" s="206"/>
    </row>
    <row r="12" spans="1:31" s="3" customFormat="1" ht="18.75" customHeight="1" x14ac:dyDescent="0.2">
      <c r="A12" s="210" t="s">
        <v>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211" t="str">
        <f>IF(H29="","",
IF(H29&lt;Y11+1,"","Achtung: Zuviele Pflegetage im Jahr abgerechnet. "))</f>
        <v/>
      </c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2"/>
    </row>
    <row r="13" spans="1:31" s="16" customFormat="1" ht="17.25" customHeight="1" x14ac:dyDescent="0.2">
      <c r="A13" s="157" t="s">
        <v>20</v>
      </c>
      <c r="B13" s="158"/>
      <c r="C13" s="158"/>
      <c r="D13" s="207" t="str">
        <f>"Pflegetage kumuliert "&amp;Y1</f>
        <v>Pflegetage kumuliert 2025</v>
      </c>
      <c r="E13" s="161"/>
      <c r="F13" s="161"/>
      <c r="G13" s="161"/>
      <c r="H13" s="161"/>
      <c r="I13" s="161"/>
      <c r="J13" s="161"/>
      <c r="K13" s="161"/>
      <c r="L13" s="161"/>
      <c r="M13" s="162" t="s">
        <v>8</v>
      </c>
      <c r="N13" s="162"/>
      <c r="O13" s="162"/>
      <c r="P13" s="162"/>
      <c r="Q13" s="162"/>
      <c r="R13" s="162"/>
      <c r="S13" s="162" t="s">
        <v>13</v>
      </c>
      <c r="T13" s="162"/>
      <c r="U13" s="162"/>
      <c r="V13" s="162"/>
      <c r="W13" s="162"/>
      <c r="X13" s="162"/>
      <c r="Y13" s="160" t="s">
        <v>29</v>
      </c>
      <c r="Z13" s="158"/>
      <c r="AA13" s="158"/>
      <c r="AB13" s="163"/>
      <c r="AE13" s="24"/>
    </row>
    <row r="14" spans="1:31" s="17" customFormat="1" ht="34.5" customHeight="1" x14ac:dyDescent="0.2">
      <c r="A14" s="159"/>
      <c r="B14" s="158"/>
      <c r="C14" s="158"/>
      <c r="D14" s="164" t="s">
        <v>17</v>
      </c>
      <c r="E14" s="165"/>
      <c r="F14" s="164" t="s">
        <v>24</v>
      </c>
      <c r="G14" s="165"/>
      <c r="H14" s="164" t="s">
        <v>27</v>
      </c>
      <c r="I14" s="165"/>
      <c r="J14" s="164" t="s">
        <v>25</v>
      </c>
      <c r="K14" s="165"/>
      <c r="L14" s="165"/>
      <c r="M14" s="164" t="s">
        <v>21</v>
      </c>
      <c r="N14" s="165"/>
      <c r="O14" s="164" t="s">
        <v>28</v>
      </c>
      <c r="P14" s="165"/>
      <c r="Q14" s="164" t="s">
        <v>26</v>
      </c>
      <c r="R14" s="165"/>
      <c r="S14" s="164" t="s">
        <v>21</v>
      </c>
      <c r="T14" s="165"/>
      <c r="U14" s="164" t="s">
        <v>28</v>
      </c>
      <c r="V14" s="165"/>
      <c r="W14" s="164" t="s">
        <v>26</v>
      </c>
      <c r="X14" s="165"/>
      <c r="Y14" s="158"/>
      <c r="Z14" s="158"/>
      <c r="AA14" s="158"/>
      <c r="AB14" s="163"/>
    </row>
    <row r="15" spans="1:31" s="18" customFormat="1" ht="14.25" customHeight="1" x14ac:dyDescent="0.2">
      <c r="A15" s="173" t="s">
        <v>9</v>
      </c>
      <c r="B15" s="161"/>
      <c r="C15" s="161"/>
      <c r="D15" s="172" t="s">
        <v>10</v>
      </c>
      <c r="E15" s="174"/>
      <c r="F15" s="172" t="s">
        <v>10</v>
      </c>
      <c r="G15" s="174"/>
      <c r="H15" s="172" t="s">
        <v>10</v>
      </c>
      <c r="I15" s="174"/>
      <c r="J15" s="172" t="s">
        <v>10</v>
      </c>
      <c r="K15" s="172"/>
      <c r="L15" s="172"/>
      <c r="M15" s="172" t="s">
        <v>11</v>
      </c>
      <c r="N15" s="172"/>
      <c r="O15" s="172" t="s">
        <v>11</v>
      </c>
      <c r="P15" s="172"/>
      <c r="Q15" s="172" t="s">
        <v>11</v>
      </c>
      <c r="R15" s="172"/>
      <c r="S15" s="172" t="s">
        <v>11</v>
      </c>
      <c r="T15" s="172"/>
      <c r="U15" s="172" t="s">
        <v>11</v>
      </c>
      <c r="V15" s="172"/>
      <c r="W15" s="172" t="s">
        <v>11</v>
      </c>
      <c r="X15" s="172"/>
      <c r="Y15" s="172" t="s">
        <v>11</v>
      </c>
      <c r="Z15" s="172"/>
      <c r="AA15" s="172"/>
      <c r="AB15" s="163"/>
    </row>
    <row r="16" spans="1:31" s="20" customFormat="1" ht="18.75" customHeight="1" x14ac:dyDescent="0.2">
      <c r="A16" s="181">
        <v>0</v>
      </c>
      <c r="B16" s="161"/>
      <c r="C16" s="161"/>
      <c r="D16" s="175">
        <f>'1. Quartal'!D16:F16+'2. Quartal'!D16:F16+'3. Quartal'!D16:F16+'4. Quartal'!D16:F16</f>
        <v>0</v>
      </c>
      <c r="E16" s="176"/>
      <c r="F16" s="175">
        <f>'1. Quartal'!G16+'2. Quartal'!G16+'3. Quartal'!G16+'4. Quartal'!G16</f>
        <v>0</v>
      </c>
      <c r="G16" s="176"/>
      <c r="H16" s="177">
        <f>SUM(D16,-F16)</f>
        <v>0</v>
      </c>
      <c r="I16" s="178"/>
      <c r="J16" s="180">
        <f>IF(H16=0,0,IF($J$11*(DATE($Y$1+1,1,1)-DATE($Y$1,1,1))&gt;SUM(H16:$I$28),H16,($J$11*(DATE($Y$1+1,1,1)-DATE($Y$1,1,1)))-SUM(J17:$L$28)))</f>
        <v>0</v>
      </c>
      <c r="K16" s="176"/>
      <c r="L16" s="176"/>
      <c r="M16" s="179">
        <f>'1. Quartal'!M16:O16</f>
        <v>0</v>
      </c>
      <c r="N16" s="179"/>
      <c r="O16" s="200" t="str">
        <f t="shared" ref="O16:O28" si="0">IF(J16=0,"",J16*M16)</f>
        <v/>
      </c>
      <c r="P16" s="200"/>
      <c r="Q16" s="200" t="str">
        <f>IF(H16=0,"",IF((H16-J16)*M16=0,"",(H16-J16)*M16))</f>
        <v/>
      </c>
      <c r="R16" s="200"/>
      <c r="S16" s="179">
        <f>'1. Quartal'!S16:U16</f>
        <v>0</v>
      </c>
      <c r="T16" s="179"/>
      <c r="U16" s="200" t="str">
        <f t="shared" ref="U16:U28" si="1">IF(J16=0,"",J16*S16)</f>
        <v/>
      </c>
      <c r="V16" s="200"/>
      <c r="W16" s="200" t="str">
        <f>IF(H16=0,"",IF((H16-J16)*S16=0,"",(H16-J16)*S16))</f>
        <v/>
      </c>
      <c r="X16" s="200"/>
      <c r="Y16" s="179" t="str">
        <f>IF(H16&gt;0,0,"")</f>
        <v/>
      </c>
      <c r="Z16" s="182"/>
      <c r="AA16" s="182"/>
      <c r="AB16" s="183"/>
      <c r="AC16" s="19"/>
    </row>
    <row r="17" spans="1:29" s="20" customFormat="1" ht="18.75" customHeight="1" x14ac:dyDescent="0.2">
      <c r="A17" s="181">
        <v>1</v>
      </c>
      <c r="B17" s="161"/>
      <c r="C17" s="161"/>
      <c r="D17" s="175">
        <f>'1. Quartal'!D17:F17+'2. Quartal'!D17:F17+'3. Quartal'!D17:F17+'4. Quartal'!D17:F17</f>
        <v>0</v>
      </c>
      <c r="E17" s="176"/>
      <c r="F17" s="175">
        <f>'1. Quartal'!G17+'2. Quartal'!G17+'3. Quartal'!G17+'4. Quartal'!G17</f>
        <v>0</v>
      </c>
      <c r="G17" s="176"/>
      <c r="H17" s="177">
        <f t="shared" ref="H17:H28" si="2">SUM(D17,-F17)</f>
        <v>0</v>
      </c>
      <c r="I17" s="178"/>
      <c r="J17" s="180">
        <f>IF(H17=0,0,IF($J$11*(DATE($Y$1+1,1,1)-DATE($Y$1,1,1))&gt;SUM(H17:$I$28),H17,($J$11*(DATE($Y$1+1,1,1)-DATE($Y$1,1,1)))-SUM(J18:$L$28)))</f>
        <v>0</v>
      </c>
      <c r="K17" s="176"/>
      <c r="L17" s="176"/>
      <c r="M17" s="179">
        <f>'1. Quartal'!M17:O17</f>
        <v>0</v>
      </c>
      <c r="N17" s="179"/>
      <c r="O17" s="200" t="str">
        <f t="shared" si="0"/>
        <v/>
      </c>
      <c r="P17" s="200"/>
      <c r="Q17" s="200" t="str">
        <f t="shared" ref="Q17:Q28" si="3">IF(H17=0,"",IF((H17-J17)*M17=0,"",(H17-J17)*M17))</f>
        <v/>
      </c>
      <c r="R17" s="200"/>
      <c r="S17" s="179">
        <f>'1. Quartal'!S17:U17</f>
        <v>0</v>
      </c>
      <c r="T17" s="179"/>
      <c r="U17" s="200" t="str">
        <f t="shared" si="1"/>
        <v/>
      </c>
      <c r="V17" s="200"/>
      <c r="W17" s="200" t="str">
        <f t="shared" ref="W17:W28" si="4">IF(H17=0,"",IF((H17-J17)*S17=0,"",(H17-J17)*S17))</f>
        <v/>
      </c>
      <c r="X17" s="200"/>
      <c r="Y17" s="179" t="str">
        <f>IF(H17&gt;0,0,"")</f>
        <v/>
      </c>
      <c r="Z17" s="182"/>
      <c r="AA17" s="182"/>
      <c r="AB17" s="183"/>
      <c r="AC17" s="19"/>
    </row>
    <row r="18" spans="1:29" s="20" customFormat="1" ht="18.75" customHeight="1" x14ac:dyDescent="0.2">
      <c r="A18" s="181">
        <v>2</v>
      </c>
      <c r="B18" s="161"/>
      <c r="C18" s="161"/>
      <c r="D18" s="175">
        <f>'1. Quartal'!D18:F18+'2. Quartal'!D18:F18+'3. Quartal'!D18:F18+'4. Quartal'!D18:F18</f>
        <v>0</v>
      </c>
      <c r="E18" s="176"/>
      <c r="F18" s="175">
        <f>'1. Quartal'!G18+'2. Quartal'!G18+'3. Quartal'!G18+'4. Quartal'!G18</f>
        <v>0</v>
      </c>
      <c r="G18" s="176"/>
      <c r="H18" s="177">
        <f t="shared" si="2"/>
        <v>0</v>
      </c>
      <c r="I18" s="178"/>
      <c r="J18" s="180">
        <f>IF(H18=0,0,IF($J$11*(DATE($Y$1+1,1,1)-DATE($Y$1,1,1))&gt;SUM(H18:$I$28),H18,($J$11*(DATE($Y$1+1,1,1)-DATE($Y$1,1,1)))-SUM(J19:$L$28)))</f>
        <v>0</v>
      </c>
      <c r="K18" s="176"/>
      <c r="L18" s="176"/>
      <c r="M18" s="179">
        <f>'1. Quartal'!M18:O18</f>
        <v>0.2</v>
      </c>
      <c r="N18" s="179"/>
      <c r="O18" s="200" t="str">
        <f t="shared" si="0"/>
        <v/>
      </c>
      <c r="P18" s="200"/>
      <c r="Q18" s="200" t="str">
        <f t="shared" si="3"/>
        <v/>
      </c>
      <c r="R18" s="200"/>
      <c r="S18" s="179">
        <f>'1. Quartal'!S18:U18</f>
        <v>0.5</v>
      </c>
      <c r="T18" s="179"/>
      <c r="U18" s="200" t="str">
        <f t="shared" si="1"/>
        <v/>
      </c>
      <c r="V18" s="200"/>
      <c r="W18" s="200" t="str">
        <f t="shared" si="4"/>
        <v/>
      </c>
      <c r="X18" s="200"/>
      <c r="Y18" s="179" t="str">
        <f>IF(SUM(O18,U18)=0,IF(H18&gt;0,0,""),SUM(O18,U18))</f>
        <v/>
      </c>
      <c r="Z18" s="182"/>
      <c r="AA18" s="182"/>
      <c r="AB18" s="183"/>
    </row>
    <row r="19" spans="1:29" s="20" customFormat="1" ht="18.75" customHeight="1" x14ac:dyDescent="0.2">
      <c r="A19" s="181">
        <v>3</v>
      </c>
      <c r="B19" s="161"/>
      <c r="C19" s="161"/>
      <c r="D19" s="175">
        <f>'1. Quartal'!D19:F19+'2. Quartal'!D19:F19+'3. Quartal'!D19:F19+'4. Quartal'!D19:F19</f>
        <v>0</v>
      </c>
      <c r="E19" s="176"/>
      <c r="F19" s="175">
        <f>'1. Quartal'!G19+'2. Quartal'!G19+'3. Quartal'!G19+'4. Quartal'!G19</f>
        <v>0</v>
      </c>
      <c r="G19" s="176"/>
      <c r="H19" s="177">
        <f t="shared" si="2"/>
        <v>0</v>
      </c>
      <c r="I19" s="178"/>
      <c r="J19" s="180">
        <f>IF(H19=0,0,IF($J$11*(DATE($Y$1+1,1,1)-DATE($Y$1,1,1))&gt;SUM(H19:$I$28),H19,($J$11*(DATE($Y$1+1,1,1)-DATE($Y$1,1,1)))-SUM(J20:$L$28)))</f>
        <v>0</v>
      </c>
      <c r="K19" s="176"/>
      <c r="L19" s="176"/>
      <c r="M19" s="179">
        <f>'1. Quartal'!M19:O19</f>
        <v>4.9000000000000004</v>
      </c>
      <c r="N19" s="179"/>
      <c r="O19" s="200" t="str">
        <f t="shared" si="0"/>
        <v/>
      </c>
      <c r="P19" s="200"/>
      <c r="Q19" s="200" t="str">
        <f t="shared" si="3"/>
        <v/>
      </c>
      <c r="R19" s="200"/>
      <c r="S19" s="179">
        <f>'1. Quartal'!S19:U19</f>
        <v>14.8</v>
      </c>
      <c r="T19" s="179"/>
      <c r="U19" s="200" t="str">
        <f t="shared" si="1"/>
        <v/>
      </c>
      <c r="V19" s="200"/>
      <c r="W19" s="200" t="str">
        <f t="shared" si="4"/>
        <v/>
      </c>
      <c r="X19" s="200"/>
      <c r="Y19" s="179" t="str">
        <f>IF(SUM(O19,U19)=0,IF(H19&gt;0,0,""),SUM(O19,U19))</f>
        <v/>
      </c>
      <c r="Z19" s="182"/>
      <c r="AA19" s="182"/>
      <c r="AB19" s="183"/>
    </row>
    <row r="20" spans="1:29" s="20" customFormat="1" ht="18.75" customHeight="1" x14ac:dyDescent="0.2">
      <c r="A20" s="181">
        <v>4</v>
      </c>
      <c r="B20" s="161"/>
      <c r="C20" s="161"/>
      <c r="D20" s="175">
        <f>'1. Quartal'!D20:F20+'2. Quartal'!D20:F20+'3. Quartal'!D20:F20+'4. Quartal'!D20:F20</f>
        <v>0</v>
      </c>
      <c r="E20" s="176"/>
      <c r="F20" s="175">
        <f>'1. Quartal'!G20+'2. Quartal'!G20+'3. Quartal'!G20+'4. Quartal'!G20</f>
        <v>0</v>
      </c>
      <c r="G20" s="176"/>
      <c r="H20" s="177">
        <f t="shared" si="2"/>
        <v>0</v>
      </c>
      <c r="I20" s="178"/>
      <c r="J20" s="180">
        <f>IF(H20=0,0,IF($J$11*(DATE($Y$1+1,1,1)-DATE($Y$1,1,1))&gt;SUM(H20:$I$28),H20,($J$11*(DATE($Y$1+1,1,1)-DATE($Y$1,1,1)))-SUM(J21:$L$28)))</f>
        <v>0</v>
      </c>
      <c r="K20" s="176"/>
      <c r="L20" s="176"/>
      <c r="M20" s="179">
        <f>'1. Quartal'!M20:O20</f>
        <v>9.6999999999999993</v>
      </c>
      <c r="N20" s="179"/>
      <c r="O20" s="200" t="str">
        <f t="shared" si="0"/>
        <v/>
      </c>
      <c r="P20" s="200"/>
      <c r="Q20" s="200" t="str">
        <f t="shared" si="3"/>
        <v/>
      </c>
      <c r="R20" s="200"/>
      <c r="S20" s="179">
        <f>'1. Quartal'!S20:U20</f>
        <v>29</v>
      </c>
      <c r="T20" s="179"/>
      <c r="U20" s="200" t="str">
        <f t="shared" si="1"/>
        <v/>
      </c>
      <c r="V20" s="200"/>
      <c r="W20" s="200" t="str">
        <f t="shared" si="4"/>
        <v/>
      </c>
      <c r="X20" s="200"/>
      <c r="Y20" s="179" t="str">
        <f>IF(SUM(O20,U20)=0,IF(H20&gt;0,0,""),SUM(O20,U20))</f>
        <v/>
      </c>
      <c r="Z20" s="182"/>
      <c r="AA20" s="182"/>
      <c r="AB20" s="183"/>
    </row>
    <row r="21" spans="1:29" s="20" customFormat="1" ht="18.75" customHeight="1" x14ac:dyDescent="0.2">
      <c r="A21" s="181">
        <v>5</v>
      </c>
      <c r="B21" s="161"/>
      <c r="C21" s="161"/>
      <c r="D21" s="175">
        <f>'1. Quartal'!D21:F21+'2. Quartal'!D21:F21+'3. Quartal'!D21:F21+'4. Quartal'!D21:F21</f>
        <v>0</v>
      </c>
      <c r="E21" s="176"/>
      <c r="F21" s="175">
        <f>'1. Quartal'!G21+'2. Quartal'!G21+'3. Quartal'!G21+'4. Quartal'!G21</f>
        <v>0</v>
      </c>
      <c r="G21" s="176"/>
      <c r="H21" s="177">
        <f t="shared" si="2"/>
        <v>0</v>
      </c>
      <c r="I21" s="178"/>
      <c r="J21" s="180">
        <f>IF(H21=0,0,IF($J$11*(DATE($Y$1+1,1,1)-DATE($Y$1,1,1))&gt;SUM(H21:$I$28),H21,($J$11*(DATE($Y$1+1,1,1)-DATE($Y$1,1,1)))-SUM(J22:$L$28)))</f>
        <v>0</v>
      </c>
      <c r="K21" s="176"/>
      <c r="L21" s="176"/>
      <c r="M21" s="179">
        <f>'1. Quartal'!M21:O21</f>
        <v>14.4</v>
      </c>
      <c r="N21" s="179"/>
      <c r="O21" s="200" t="str">
        <f t="shared" si="0"/>
        <v/>
      </c>
      <c r="P21" s="200"/>
      <c r="Q21" s="200" t="str">
        <f t="shared" si="3"/>
        <v/>
      </c>
      <c r="R21" s="200"/>
      <c r="S21" s="179">
        <f>'1. Quartal'!S21:U21</f>
        <v>43.3</v>
      </c>
      <c r="T21" s="179"/>
      <c r="U21" s="200" t="str">
        <f t="shared" si="1"/>
        <v/>
      </c>
      <c r="V21" s="200"/>
      <c r="W21" s="200" t="str">
        <f t="shared" si="4"/>
        <v/>
      </c>
      <c r="X21" s="200"/>
      <c r="Y21" s="179" t="str">
        <f t="shared" ref="Y21:Y28" si="5">IF(SUM(O21,U21)=0,IF(H21&gt;0,0,""),SUM(O21,U21))</f>
        <v/>
      </c>
      <c r="Z21" s="182"/>
      <c r="AA21" s="182"/>
      <c r="AB21" s="183"/>
    </row>
    <row r="22" spans="1:29" s="20" customFormat="1" ht="18.75" customHeight="1" x14ac:dyDescent="0.2">
      <c r="A22" s="181">
        <v>6</v>
      </c>
      <c r="B22" s="161"/>
      <c r="C22" s="161"/>
      <c r="D22" s="175">
        <f>'1. Quartal'!D22:F22+'2. Quartal'!D22:F22+'3. Quartal'!D22:F22+'4. Quartal'!D22:F22</f>
        <v>0</v>
      </c>
      <c r="E22" s="176"/>
      <c r="F22" s="175">
        <f>'1. Quartal'!G22+'2. Quartal'!G22+'3. Quartal'!G22+'4. Quartal'!G22</f>
        <v>0</v>
      </c>
      <c r="G22" s="176"/>
      <c r="H22" s="177">
        <f t="shared" si="2"/>
        <v>0</v>
      </c>
      <c r="I22" s="178"/>
      <c r="J22" s="180">
        <f>IF(H22=0,0,IF($J$11*(DATE($Y$1+1,1,1)-DATE($Y$1,1,1))&gt;SUM(H22:$I$28),H22,($J$11*(DATE($Y$1+1,1,1)-DATE($Y$1,1,1)))-SUM(J23:$L$28)))</f>
        <v>0</v>
      </c>
      <c r="K22" s="176"/>
      <c r="L22" s="176"/>
      <c r="M22" s="179">
        <f>'1. Quartal'!M22:O22</f>
        <v>19.2</v>
      </c>
      <c r="N22" s="179"/>
      <c r="O22" s="200" t="str">
        <f t="shared" si="0"/>
        <v/>
      </c>
      <c r="P22" s="200"/>
      <c r="Q22" s="200" t="str">
        <f t="shared" si="3"/>
        <v/>
      </c>
      <c r="R22" s="200"/>
      <c r="S22" s="179">
        <f>'1. Quartal'!S22:U22</f>
        <v>57.5</v>
      </c>
      <c r="T22" s="179"/>
      <c r="U22" s="200" t="str">
        <f t="shared" si="1"/>
        <v/>
      </c>
      <c r="V22" s="200"/>
      <c r="W22" s="200" t="str">
        <f t="shared" si="4"/>
        <v/>
      </c>
      <c r="X22" s="200"/>
      <c r="Y22" s="179" t="str">
        <f t="shared" si="5"/>
        <v/>
      </c>
      <c r="Z22" s="182"/>
      <c r="AA22" s="182"/>
      <c r="AB22" s="183"/>
    </row>
    <row r="23" spans="1:29" s="20" customFormat="1" ht="18.75" customHeight="1" x14ac:dyDescent="0.2">
      <c r="A23" s="181">
        <v>7</v>
      </c>
      <c r="B23" s="161"/>
      <c r="C23" s="161"/>
      <c r="D23" s="175">
        <f>'1. Quartal'!D23:F23+'2. Quartal'!D23:F23+'3. Quartal'!D23:F23+'4. Quartal'!D23:F23</f>
        <v>0</v>
      </c>
      <c r="E23" s="176"/>
      <c r="F23" s="175">
        <f>'1. Quartal'!G23+'2. Quartal'!G23+'3. Quartal'!G23+'4. Quartal'!G23</f>
        <v>0</v>
      </c>
      <c r="G23" s="176"/>
      <c r="H23" s="177">
        <f t="shared" si="2"/>
        <v>0</v>
      </c>
      <c r="I23" s="178"/>
      <c r="J23" s="180">
        <f>IF(H23=0,0,IF($J$11*(DATE($Y$1+1,1,1)-DATE($Y$1,1,1))&gt;SUM(H23:$I$28),H23,($J$11*(DATE($Y$1+1,1,1)-DATE($Y$1,1,1)))-SUM(J24:$L$28)))</f>
        <v>0</v>
      </c>
      <c r="K23" s="176"/>
      <c r="L23" s="176"/>
      <c r="M23" s="179">
        <f>'1. Quartal'!M23:O23</f>
        <v>23.9</v>
      </c>
      <c r="N23" s="179"/>
      <c r="O23" s="200" t="str">
        <f t="shared" si="0"/>
        <v/>
      </c>
      <c r="P23" s="200"/>
      <c r="Q23" s="200" t="str">
        <f t="shared" si="3"/>
        <v/>
      </c>
      <c r="R23" s="200"/>
      <c r="S23" s="179">
        <f>'1. Quartal'!S23:U23</f>
        <v>71.8</v>
      </c>
      <c r="T23" s="179"/>
      <c r="U23" s="200" t="str">
        <f t="shared" si="1"/>
        <v/>
      </c>
      <c r="V23" s="200"/>
      <c r="W23" s="200" t="str">
        <f t="shared" si="4"/>
        <v/>
      </c>
      <c r="X23" s="200"/>
      <c r="Y23" s="179" t="str">
        <f t="shared" si="5"/>
        <v/>
      </c>
      <c r="Z23" s="182"/>
      <c r="AA23" s="182"/>
      <c r="AB23" s="183"/>
    </row>
    <row r="24" spans="1:29" s="20" customFormat="1" ht="18.75" customHeight="1" x14ac:dyDescent="0.2">
      <c r="A24" s="181">
        <v>8</v>
      </c>
      <c r="B24" s="161"/>
      <c r="C24" s="161"/>
      <c r="D24" s="175">
        <f>'1. Quartal'!D24:F24+'2. Quartal'!D24:F24+'3. Quartal'!D24:F24+'4. Quartal'!D24:F24</f>
        <v>0</v>
      </c>
      <c r="E24" s="176"/>
      <c r="F24" s="175">
        <f>'1. Quartal'!G24+'2. Quartal'!G24+'3. Quartal'!G24+'4. Quartal'!G24</f>
        <v>0</v>
      </c>
      <c r="G24" s="176"/>
      <c r="H24" s="177">
        <f t="shared" si="2"/>
        <v>0</v>
      </c>
      <c r="I24" s="178"/>
      <c r="J24" s="180">
        <f>IF(H24=0,0,IF($J$11*(DATE($Y$1+1,1,1)-DATE($Y$1,1,1))&gt;SUM(H24:$I$28),H24,($J$11*(DATE($Y$1+1,1,1)-DATE($Y$1,1,1)))-SUM(J25:$L$28)))</f>
        <v>0</v>
      </c>
      <c r="K24" s="176"/>
      <c r="L24" s="176"/>
      <c r="M24" s="179">
        <f>'1. Quartal'!M24:O24</f>
        <v>28.7</v>
      </c>
      <c r="N24" s="179"/>
      <c r="O24" s="200" t="str">
        <f t="shared" si="0"/>
        <v/>
      </c>
      <c r="P24" s="200"/>
      <c r="Q24" s="200" t="str">
        <f t="shared" si="3"/>
        <v/>
      </c>
      <c r="R24" s="200"/>
      <c r="S24" s="179">
        <f>'1. Quartal'!S24:U24</f>
        <v>86</v>
      </c>
      <c r="T24" s="179"/>
      <c r="U24" s="200" t="str">
        <f t="shared" si="1"/>
        <v/>
      </c>
      <c r="V24" s="200"/>
      <c r="W24" s="200" t="str">
        <f t="shared" si="4"/>
        <v/>
      </c>
      <c r="X24" s="200"/>
      <c r="Y24" s="179" t="str">
        <f t="shared" si="5"/>
        <v/>
      </c>
      <c r="Z24" s="182"/>
      <c r="AA24" s="182"/>
      <c r="AB24" s="183"/>
    </row>
    <row r="25" spans="1:29" s="20" customFormat="1" ht="18.75" customHeight="1" x14ac:dyDescent="0.2">
      <c r="A25" s="181">
        <v>9</v>
      </c>
      <c r="B25" s="161"/>
      <c r="C25" s="161"/>
      <c r="D25" s="175">
        <f>'1. Quartal'!D25:F25+'2. Quartal'!D25:F25+'3. Quartal'!D25:F25+'4. Quartal'!D25:F25</f>
        <v>0</v>
      </c>
      <c r="E25" s="176"/>
      <c r="F25" s="175">
        <f>'1. Quartal'!G25+'2. Quartal'!G25+'3. Quartal'!G25+'4. Quartal'!G25</f>
        <v>0</v>
      </c>
      <c r="G25" s="176"/>
      <c r="H25" s="177">
        <f t="shared" si="2"/>
        <v>0</v>
      </c>
      <c r="I25" s="178"/>
      <c r="J25" s="180">
        <f>IF(H25=0,0,IF($J$11*(DATE($Y$1+1,1,1)-DATE($Y$1,1,1))&gt;SUM(H25:$I$28),H25,($J$11*(DATE($Y$1+1,1,1)-DATE($Y$1,1,1)))-SUM(J26:$L$28)))</f>
        <v>0</v>
      </c>
      <c r="K25" s="176"/>
      <c r="L25" s="176"/>
      <c r="M25" s="179">
        <f>'1. Quartal'!M25:O25</f>
        <v>33.4</v>
      </c>
      <c r="N25" s="179"/>
      <c r="O25" s="200" t="str">
        <f t="shared" si="0"/>
        <v/>
      </c>
      <c r="P25" s="200"/>
      <c r="Q25" s="200" t="str">
        <f t="shared" si="3"/>
        <v/>
      </c>
      <c r="R25" s="200"/>
      <c r="S25" s="179">
        <f>'1. Quartal'!S25:U25</f>
        <v>100.3</v>
      </c>
      <c r="T25" s="179"/>
      <c r="U25" s="200" t="str">
        <f t="shared" si="1"/>
        <v/>
      </c>
      <c r="V25" s="200"/>
      <c r="W25" s="200" t="str">
        <f t="shared" si="4"/>
        <v/>
      </c>
      <c r="X25" s="200"/>
      <c r="Y25" s="179" t="str">
        <f t="shared" si="5"/>
        <v/>
      </c>
      <c r="Z25" s="182"/>
      <c r="AA25" s="182"/>
      <c r="AB25" s="183"/>
    </row>
    <row r="26" spans="1:29" s="20" customFormat="1" ht="18.75" customHeight="1" x14ac:dyDescent="0.2">
      <c r="A26" s="181">
        <v>10</v>
      </c>
      <c r="B26" s="161"/>
      <c r="C26" s="161"/>
      <c r="D26" s="175">
        <f>'1. Quartal'!D26:F26+'2. Quartal'!D26:F26+'3. Quartal'!D26:F26+'4. Quartal'!D26:F26</f>
        <v>0</v>
      </c>
      <c r="E26" s="176"/>
      <c r="F26" s="175">
        <f>'1. Quartal'!G26+'2. Quartal'!G26+'3. Quartal'!G26+'4. Quartal'!G26</f>
        <v>0</v>
      </c>
      <c r="G26" s="176"/>
      <c r="H26" s="177">
        <f t="shared" si="2"/>
        <v>0</v>
      </c>
      <c r="I26" s="178"/>
      <c r="J26" s="180">
        <f>IF(H26=0,0,IF($J$11*(DATE($Y$1+1,1,1)-DATE($Y$1,1,1))&gt;SUM(H26:$I$28),H26,($J$11*(DATE($Y$1+1,1,1)-DATE($Y$1,1,1)))-SUM(J27:$L$28)))</f>
        <v>0</v>
      </c>
      <c r="K26" s="176"/>
      <c r="L26" s="176"/>
      <c r="M26" s="179">
        <f>'1. Quartal'!M26:O26</f>
        <v>38.200000000000003</v>
      </c>
      <c r="N26" s="179"/>
      <c r="O26" s="200" t="str">
        <f t="shared" si="0"/>
        <v/>
      </c>
      <c r="P26" s="200"/>
      <c r="Q26" s="200" t="str">
        <f t="shared" si="3"/>
        <v/>
      </c>
      <c r="R26" s="200"/>
      <c r="S26" s="179">
        <f>'1. Quartal'!S26:U26</f>
        <v>114.5</v>
      </c>
      <c r="T26" s="179"/>
      <c r="U26" s="200" t="str">
        <f t="shared" si="1"/>
        <v/>
      </c>
      <c r="V26" s="200"/>
      <c r="W26" s="200" t="str">
        <f t="shared" si="4"/>
        <v/>
      </c>
      <c r="X26" s="200"/>
      <c r="Y26" s="179" t="str">
        <f t="shared" si="5"/>
        <v/>
      </c>
      <c r="Z26" s="182"/>
      <c r="AA26" s="182"/>
      <c r="AB26" s="183"/>
    </row>
    <row r="27" spans="1:29" s="20" customFormat="1" ht="18.75" customHeight="1" x14ac:dyDescent="0.2">
      <c r="A27" s="181">
        <v>11</v>
      </c>
      <c r="B27" s="161"/>
      <c r="C27" s="161"/>
      <c r="D27" s="175">
        <f>'1. Quartal'!D27:F27+'2. Quartal'!D27:F27+'3. Quartal'!D27:F27+'4. Quartal'!D27:F27</f>
        <v>0</v>
      </c>
      <c r="E27" s="176"/>
      <c r="F27" s="175">
        <f>'1. Quartal'!G27+'2. Quartal'!G27+'3. Quartal'!G27+'4. Quartal'!G27</f>
        <v>0</v>
      </c>
      <c r="G27" s="176"/>
      <c r="H27" s="177">
        <f t="shared" si="2"/>
        <v>0</v>
      </c>
      <c r="I27" s="178"/>
      <c r="J27" s="180">
        <f>IF(H27=0,0,IF($J$11*(DATE($Y$1+1,1,1)-DATE($Y$1,1,1))&gt;SUM(H27:$I$28),H27,($J$11*(DATE($Y$1+1,1,1)-DATE($Y$1,1,1)))-SUM(J28:$L$28)))</f>
        <v>0</v>
      </c>
      <c r="K27" s="176"/>
      <c r="L27" s="176"/>
      <c r="M27" s="179">
        <f>'1. Quartal'!M27:O27</f>
        <v>42.9</v>
      </c>
      <c r="N27" s="179"/>
      <c r="O27" s="200" t="str">
        <f t="shared" si="0"/>
        <v/>
      </c>
      <c r="P27" s="200"/>
      <c r="Q27" s="200" t="str">
        <f t="shared" si="3"/>
        <v/>
      </c>
      <c r="R27" s="200"/>
      <c r="S27" s="179">
        <f>'1. Quartal'!S27:U27</f>
        <v>128.80000000000001</v>
      </c>
      <c r="T27" s="179"/>
      <c r="U27" s="200" t="str">
        <f t="shared" si="1"/>
        <v/>
      </c>
      <c r="V27" s="200"/>
      <c r="W27" s="200" t="str">
        <f t="shared" si="4"/>
        <v/>
      </c>
      <c r="X27" s="200"/>
      <c r="Y27" s="179" t="str">
        <f t="shared" si="5"/>
        <v/>
      </c>
      <c r="Z27" s="182"/>
      <c r="AA27" s="182"/>
      <c r="AB27" s="183"/>
    </row>
    <row r="28" spans="1:29" s="20" customFormat="1" ht="18.75" customHeight="1" x14ac:dyDescent="0.2">
      <c r="A28" s="214">
        <v>12</v>
      </c>
      <c r="B28" s="215"/>
      <c r="C28" s="215"/>
      <c r="D28" s="216">
        <f>'1. Quartal'!D28:F28+'2. Quartal'!D28:F28+'3. Quartal'!D28:F28+'4. Quartal'!D28:F28</f>
        <v>0</v>
      </c>
      <c r="E28" s="217"/>
      <c r="F28" s="216">
        <f>'1. Quartal'!G28+'2. Quartal'!G28+'3. Quartal'!G28+'4. Quartal'!G28</f>
        <v>0</v>
      </c>
      <c r="G28" s="217"/>
      <c r="H28" s="218">
        <f t="shared" si="2"/>
        <v>0</v>
      </c>
      <c r="I28" s="219"/>
      <c r="J28" s="220">
        <f>IF(H28=0,0,IF($J$11*(DATE($Y$1+1,1,1)-DATE($Y$1,1,1))&gt;SUM(H28:$I$28),H28,($J$11*(DATE($Y$1+1,1,1)-DATE($Y$1,1,1)))-SUM(#REF!)))</f>
        <v>0</v>
      </c>
      <c r="K28" s="217"/>
      <c r="L28" s="217"/>
      <c r="M28" s="184">
        <f>'1. Quartal'!M28:O28</f>
        <v>47.7</v>
      </c>
      <c r="N28" s="184"/>
      <c r="O28" s="202" t="str">
        <f t="shared" si="0"/>
        <v/>
      </c>
      <c r="P28" s="202"/>
      <c r="Q28" s="202" t="str">
        <f t="shared" si="3"/>
        <v/>
      </c>
      <c r="R28" s="202"/>
      <c r="S28" s="184">
        <f>'1. Quartal'!S28:U28</f>
        <v>143</v>
      </c>
      <c r="T28" s="184"/>
      <c r="U28" s="202" t="str">
        <f t="shared" si="1"/>
        <v/>
      </c>
      <c r="V28" s="202"/>
      <c r="W28" s="202" t="str">
        <f t="shared" si="4"/>
        <v/>
      </c>
      <c r="X28" s="202"/>
      <c r="Y28" s="184" t="str">
        <f t="shared" si="5"/>
        <v/>
      </c>
      <c r="Z28" s="185"/>
      <c r="AA28" s="185"/>
      <c r="AB28" s="186"/>
    </row>
    <row r="29" spans="1:29" s="15" customFormat="1" ht="18.75" customHeight="1" x14ac:dyDescent="0.2">
      <c r="A29" s="193" t="s">
        <v>43</v>
      </c>
      <c r="B29" s="194"/>
      <c r="C29" s="194"/>
      <c r="D29" s="195" t="str">
        <f>IF(SUM(D16:E28)=0,"",SUM(D16:E28))</f>
        <v/>
      </c>
      <c r="E29" s="188"/>
      <c r="F29" s="195" t="str">
        <f>IF(SUM(F16:G28)=0,"",SUM(F16:G28))</f>
        <v/>
      </c>
      <c r="G29" s="188"/>
      <c r="H29" s="195" t="str">
        <f>IF(SUM(H16:I28)=0,"",SUM(H16:I28))</f>
        <v/>
      </c>
      <c r="I29" s="188"/>
      <c r="J29" s="191" t="str">
        <f>IF(SUM(J16:L28)=0,"",SUM(J16:L28))</f>
        <v/>
      </c>
      <c r="K29" s="192"/>
      <c r="L29" s="192"/>
      <c r="M29" s="213"/>
      <c r="N29" s="213"/>
      <c r="O29" s="199">
        <f>IF(SUM(O16:P28)=0,0,SUM(O16:P28))</f>
        <v>0</v>
      </c>
      <c r="P29" s="199"/>
      <c r="Q29" s="199" t="str">
        <f>IF(SUM(Q16:R28)=0,"",SUM(Q16:R28))</f>
        <v/>
      </c>
      <c r="R29" s="199"/>
      <c r="S29" s="203"/>
      <c r="T29" s="203"/>
      <c r="U29" s="199">
        <f>IF(SUM(U16:V28)=0,0,SUM(U16:V28))</f>
        <v>0</v>
      </c>
      <c r="V29" s="199"/>
      <c r="W29" s="201" t="str">
        <f>IF(SUM(W16:X28)=0,"",SUM(W16:X28))</f>
        <v/>
      </c>
      <c r="X29" s="201"/>
      <c r="Y29" s="187">
        <f>IF(SUM(Y16:AB28)=0,0,SUM(Y16:AB28))</f>
        <v>0</v>
      </c>
      <c r="Z29" s="188"/>
      <c r="AA29" s="188"/>
      <c r="AB29" s="189"/>
    </row>
    <row r="30" spans="1:29" s="15" customFormat="1" ht="18.75" customHeight="1" x14ac:dyDescent="0.2">
      <c r="A30" s="196" t="s">
        <v>38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8"/>
    </row>
    <row r="31" spans="1:29" s="16" customFormat="1" ht="17.25" customHeight="1" x14ac:dyDescent="0.2">
      <c r="A31" s="157" t="s">
        <v>20</v>
      </c>
      <c r="B31" s="158"/>
      <c r="C31" s="158"/>
      <c r="D31" s="207" t="str">
        <f>D13</f>
        <v>Pflegetage kumuliert 2025</v>
      </c>
      <c r="E31" s="161"/>
      <c r="F31" s="161"/>
      <c r="G31" s="161"/>
      <c r="H31" s="161"/>
      <c r="I31" s="161"/>
      <c r="J31" s="161"/>
      <c r="K31" s="161"/>
      <c r="L31" s="161"/>
      <c r="M31" s="162" t="s">
        <v>8</v>
      </c>
      <c r="N31" s="162"/>
      <c r="O31" s="162"/>
      <c r="P31" s="162"/>
      <c r="Q31" s="162"/>
      <c r="R31" s="162"/>
      <c r="S31" s="162" t="s">
        <v>13</v>
      </c>
      <c r="T31" s="162"/>
      <c r="U31" s="162"/>
      <c r="V31" s="162"/>
      <c r="W31" s="162"/>
      <c r="X31" s="162"/>
      <c r="Y31" s="160" t="s">
        <v>23</v>
      </c>
      <c r="Z31" s="158"/>
      <c r="AA31" s="158"/>
      <c r="AB31" s="163"/>
    </row>
    <row r="32" spans="1:29" s="17" customFormat="1" ht="34.5" customHeight="1" x14ac:dyDescent="0.2">
      <c r="A32" s="159"/>
      <c r="B32" s="158"/>
      <c r="C32" s="158"/>
      <c r="D32" s="164" t="s">
        <v>17</v>
      </c>
      <c r="E32" s="165"/>
      <c r="F32" s="165"/>
      <c r="G32" s="164" t="s">
        <v>18</v>
      </c>
      <c r="H32" s="165"/>
      <c r="I32" s="165"/>
      <c r="J32" s="164" t="s">
        <v>19</v>
      </c>
      <c r="K32" s="165"/>
      <c r="L32" s="165"/>
      <c r="M32" s="164" t="s">
        <v>21</v>
      </c>
      <c r="N32" s="165"/>
      <c r="O32" s="165"/>
      <c r="P32" s="164" t="s">
        <v>22</v>
      </c>
      <c r="Q32" s="165"/>
      <c r="R32" s="165"/>
      <c r="S32" s="164" t="s">
        <v>21</v>
      </c>
      <c r="T32" s="165"/>
      <c r="U32" s="165"/>
      <c r="V32" s="164" t="s">
        <v>22</v>
      </c>
      <c r="W32" s="165"/>
      <c r="X32" s="165"/>
      <c r="Y32" s="158"/>
      <c r="Z32" s="158"/>
      <c r="AA32" s="158"/>
      <c r="AB32" s="163"/>
    </row>
    <row r="33" spans="1:29" s="18" customFormat="1" ht="14.25" customHeight="1" x14ac:dyDescent="0.2">
      <c r="A33" s="173" t="s">
        <v>9</v>
      </c>
      <c r="B33" s="161"/>
      <c r="C33" s="161"/>
      <c r="D33" s="172" t="s">
        <v>10</v>
      </c>
      <c r="E33" s="174"/>
      <c r="F33" s="174"/>
      <c r="G33" s="172" t="s">
        <v>10</v>
      </c>
      <c r="H33" s="174"/>
      <c r="I33" s="174"/>
      <c r="J33" s="172" t="s">
        <v>10</v>
      </c>
      <c r="K33" s="174"/>
      <c r="L33" s="174"/>
      <c r="M33" s="172" t="s">
        <v>11</v>
      </c>
      <c r="N33" s="172"/>
      <c r="O33" s="172"/>
      <c r="P33" s="172" t="s">
        <v>11</v>
      </c>
      <c r="Q33" s="172"/>
      <c r="R33" s="172"/>
      <c r="S33" s="172" t="s">
        <v>11</v>
      </c>
      <c r="T33" s="172"/>
      <c r="U33" s="172"/>
      <c r="V33" s="172" t="s">
        <v>11</v>
      </c>
      <c r="W33" s="172"/>
      <c r="X33" s="172"/>
      <c r="Y33" s="172" t="s">
        <v>11</v>
      </c>
      <c r="Z33" s="172"/>
      <c r="AA33" s="172"/>
      <c r="AB33" s="163"/>
    </row>
    <row r="34" spans="1:29" s="20" customFormat="1" ht="18.75" customHeight="1" x14ac:dyDescent="0.2">
      <c r="A34" s="181">
        <v>1</v>
      </c>
      <c r="B34" s="161"/>
      <c r="C34" s="161"/>
      <c r="D34" s="175">
        <f>'1. Quartal'!D34+'2. Quartal'!D34+'3. Quartal'!D34+'4. Quartal'!D34</f>
        <v>0</v>
      </c>
      <c r="E34" s="175"/>
      <c r="F34" s="175"/>
      <c r="G34" s="175">
        <f>'1. Quartal'!G34+'2. Quartal'!G34+'3. Quartal'!G34+'4. Quartal'!G34</f>
        <v>0</v>
      </c>
      <c r="H34" s="175"/>
      <c r="I34" s="175"/>
      <c r="J34" s="177">
        <f>D34-G34</f>
        <v>0</v>
      </c>
      <c r="K34" s="177"/>
      <c r="L34" s="177"/>
      <c r="M34" s="179">
        <f>'1. Quartal'!M34:O34</f>
        <v>2.5</v>
      </c>
      <c r="N34" s="182"/>
      <c r="O34" s="182"/>
      <c r="P34" s="179" t="str">
        <f>IF(J34=0,"",J34*M34)</f>
        <v/>
      </c>
      <c r="Q34" s="182"/>
      <c r="R34" s="182"/>
      <c r="S34" s="179">
        <f>'1. Quartal'!S34:U34</f>
        <v>7.5</v>
      </c>
      <c r="T34" s="182"/>
      <c r="U34" s="182"/>
      <c r="V34" s="179" t="str">
        <f>IF(J34=0,"",J34*S34)</f>
        <v/>
      </c>
      <c r="W34" s="182"/>
      <c r="X34" s="182"/>
      <c r="Y34" s="179" t="str">
        <f t="shared" ref="Y34:Y45" si="6">IF(SUM(P34,V34)=0,"",SUM(P34,V34))</f>
        <v/>
      </c>
      <c r="Z34" s="182"/>
      <c r="AA34" s="182"/>
      <c r="AB34" s="183"/>
      <c r="AC34" s="19"/>
    </row>
    <row r="35" spans="1:29" s="20" customFormat="1" ht="18.75" customHeight="1" x14ac:dyDescent="0.2">
      <c r="A35" s="181">
        <v>2</v>
      </c>
      <c r="B35" s="161"/>
      <c r="C35" s="161"/>
      <c r="D35" s="175">
        <f>'1. Quartal'!D35+'2. Quartal'!D35+'3. Quartal'!D35+'4. Quartal'!D35</f>
        <v>0</v>
      </c>
      <c r="E35" s="175"/>
      <c r="F35" s="175"/>
      <c r="G35" s="175">
        <f>'1. Quartal'!G35+'2. Quartal'!G35+'3. Quartal'!G35+'4. Quartal'!G35</f>
        <v>0</v>
      </c>
      <c r="H35" s="175"/>
      <c r="I35" s="175"/>
      <c r="J35" s="177">
        <f>D35-G35</f>
        <v>0</v>
      </c>
      <c r="K35" s="177"/>
      <c r="L35" s="177"/>
      <c r="M35" s="179">
        <f>'1. Quartal'!M35:O35</f>
        <v>7.5</v>
      </c>
      <c r="N35" s="182"/>
      <c r="O35" s="182"/>
      <c r="P35" s="179" t="str">
        <f t="shared" ref="P35:P45" si="7">IF(J35=0,"",J35*M35)</f>
        <v/>
      </c>
      <c r="Q35" s="182"/>
      <c r="R35" s="182"/>
      <c r="S35" s="179">
        <f>'1. Quartal'!S35:U35</f>
        <v>22.6</v>
      </c>
      <c r="T35" s="182"/>
      <c r="U35" s="182"/>
      <c r="V35" s="179" t="str">
        <f t="shared" ref="V35:V45" si="8">IF(J35=0,"",J35*S35)</f>
        <v/>
      </c>
      <c r="W35" s="182"/>
      <c r="X35" s="182"/>
      <c r="Y35" s="179" t="str">
        <f t="shared" si="6"/>
        <v/>
      </c>
      <c r="Z35" s="182"/>
      <c r="AA35" s="182"/>
      <c r="AB35" s="183"/>
      <c r="AC35" s="19"/>
    </row>
    <row r="36" spans="1:29" s="20" customFormat="1" ht="18.75" customHeight="1" x14ac:dyDescent="0.2">
      <c r="A36" s="181">
        <v>3</v>
      </c>
      <c r="B36" s="161"/>
      <c r="C36" s="161"/>
      <c r="D36" s="175">
        <f>'1. Quartal'!D36+'2. Quartal'!D36+'3. Quartal'!D36+'4. Quartal'!D36</f>
        <v>0</v>
      </c>
      <c r="E36" s="175"/>
      <c r="F36" s="175"/>
      <c r="G36" s="175">
        <f>'1. Quartal'!G36+'2. Quartal'!G36+'3. Quartal'!G36+'4. Quartal'!G36</f>
        <v>0</v>
      </c>
      <c r="H36" s="175"/>
      <c r="I36" s="175"/>
      <c r="J36" s="177">
        <f t="shared" ref="J36:J45" si="9">D36-G36</f>
        <v>0</v>
      </c>
      <c r="K36" s="177"/>
      <c r="L36" s="177"/>
      <c r="M36" s="179">
        <f>'1. Quartal'!M36:O36</f>
        <v>12.5</v>
      </c>
      <c r="N36" s="182"/>
      <c r="O36" s="182"/>
      <c r="P36" s="179" t="str">
        <f t="shared" si="7"/>
        <v/>
      </c>
      <c r="Q36" s="182"/>
      <c r="R36" s="182"/>
      <c r="S36" s="179">
        <f>'1. Quartal'!S36:U36</f>
        <v>37.6</v>
      </c>
      <c r="T36" s="182"/>
      <c r="U36" s="182"/>
      <c r="V36" s="179" t="str">
        <f t="shared" si="8"/>
        <v/>
      </c>
      <c r="W36" s="182"/>
      <c r="X36" s="182"/>
      <c r="Y36" s="179" t="str">
        <f t="shared" si="6"/>
        <v/>
      </c>
      <c r="Z36" s="182"/>
      <c r="AA36" s="182"/>
      <c r="AB36" s="183"/>
    </row>
    <row r="37" spans="1:29" s="20" customFormat="1" ht="18.75" customHeight="1" x14ac:dyDescent="0.2">
      <c r="A37" s="181">
        <v>4</v>
      </c>
      <c r="B37" s="161"/>
      <c r="C37" s="161"/>
      <c r="D37" s="175">
        <f>'1. Quartal'!D37+'2. Quartal'!D37+'3. Quartal'!D37+'4. Quartal'!D37</f>
        <v>0</v>
      </c>
      <c r="E37" s="175"/>
      <c r="F37" s="175"/>
      <c r="G37" s="175">
        <f>'1. Quartal'!G37+'2. Quartal'!G37+'3. Quartal'!G37+'4. Quartal'!G37</f>
        <v>0</v>
      </c>
      <c r="H37" s="175"/>
      <c r="I37" s="175"/>
      <c r="J37" s="177">
        <f t="shared" si="9"/>
        <v>0</v>
      </c>
      <c r="K37" s="177"/>
      <c r="L37" s="177"/>
      <c r="M37" s="179">
        <f>'1. Quartal'!M37:O37</f>
        <v>17.55</v>
      </c>
      <c r="N37" s="182"/>
      <c r="O37" s="182"/>
      <c r="P37" s="179" t="str">
        <f t="shared" si="7"/>
        <v/>
      </c>
      <c r="Q37" s="182"/>
      <c r="R37" s="182"/>
      <c r="S37" s="179">
        <f>'1. Quartal'!S37:U37</f>
        <v>52.65</v>
      </c>
      <c r="T37" s="182"/>
      <c r="U37" s="182"/>
      <c r="V37" s="179" t="str">
        <f t="shared" si="8"/>
        <v/>
      </c>
      <c r="W37" s="182"/>
      <c r="X37" s="182"/>
      <c r="Y37" s="179" t="str">
        <f t="shared" si="6"/>
        <v/>
      </c>
      <c r="Z37" s="182"/>
      <c r="AA37" s="182"/>
      <c r="AB37" s="183"/>
    </row>
    <row r="38" spans="1:29" s="20" customFormat="1" ht="18.75" customHeight="1" x14ac:dyDescent="0.2">
      <c r="A38" s="181">
        <v>5</v>
      </c>
      <c r="B38" s="161"/>
      <c r="C38" s="161"/>
      <c r="D38" s="175">
        <f>'1. Quartal'!D38+'2. Quartal'!D38+'3. Quartal'!D38+'4. Quartal'!D38</f>
        <v>0</v>
      </c>
      <c r="E38" s="175"/>
      <c r="F38" s="175"/>
      <c r="G38" s="175">
        <f>'1. Quartal'!G38+'2. Quartal'!G38+'3. Quartal'!G38+'4. Quartal'!G38</f>
        <v>0</v>
      </c>
      <c r="H38" s="175"/>
      <c r="I38" s="175"/>
      <c r="J38" s="177">
        <f t="shared" si="9"/>
        <v>0</v>
      </c>
      <c r="K38" s="177"/>
      <c r="L38" s="177"/>
      <c r="M38" s="179">
        <f>'1. Quartal'!M38:O38</f>
        <v>22.55</v>
      </c>
      <c r="N38" s="182"/>
      <c r="O38" s="182"/>
      <c r="P38" s="179" t="str">
        <f t="shared" si="7"/>
        <v/>
      </c>
      <c r="Q38" s="182"/>
      <c r="R38" s="182"/>
      <c r="S38" s="179">
        <f>'1. Quartal'!S38:U38</f>
        <v>67.650000000000006</v>
      </c>
      <c r="T38" s="182"/>
      <c r="U38" s="182"/>
      <c r="V38" s="179" t="str">
        <f t="shared" si="8"/>
        <v/>
      </c>
      <c r="W38" s="182"/>
      <c r="X38" s="182"/>
      <c r="Y38" s="179" t="str">
        <f t="shared" si="6"/>
        <v/>
      </c>
      <c r="Z38" s="182"/>
      <c r="AA38" s="182"/>
      <c r="AB38" s="183"/>
    </row>
    <row r="39" spans="1:29" s="20" customFormat="1" ht="18.75" customHeight="1" x14ac:dyDescent="0.2">
      <c r="A39" s="181">
        <v>6</v>
      </c>
      <c r="B39" s="161"/>
      <c r="C39" s="161"/>
      <c r="D39" s="175">
        <f>'1. Quartal'!D39+'2. Quartal'!D39+'3. Quartal'!D39+'4. Quartal'!D39</f>
        <v>0</v>
      </c>
      <c r="E39" s="175"/>
      <c r="F39" s="175"/>
      <c r="G39" s="175">
        <f>'1. Quartal'!G39+'2. Quartal'!G39+'3. Quartal'!G39+'4. Quartal'!G39</f>
        <v>0</v>
      </c>
      <c r="H39" s="175"/>
      <c r="I39" s="175"/>
      <c r="J39" s="177">
        <f t="shared" si="9"/>
        <v>0</v>
      </c>
      <c r="K39" s="177"/>
      <c r="L39" s="177"/>
      <c r="M39" s="179">
        <f>'1. Quartal'!M39:O39</f>
        <v>27.6</v>
      </c>
      <c r="N39" s="182"/>
      <c r="O39" s="182"/>
      <c r="P39" s="179" t="str">
        <f t="shared" si="7"/>
        <v/>
      </c>
      <c r="Q39" s="182"/>
      <c r="R39" s="182"/>
      <c r="S39" s="179">
        <f>'1. Quartal'!S39:U39</f>
        <v>82.7</v>
      </c>
      <c r="T39" s="182"/>
      <c r="U39" s="182"/>
      <c r="V39" s="179" t="str">
        <f t="shared" si="8"/>
        <v/>
      </c>
      <c r="W39" s="182"/>
      <c r="X39" s="182"/>
      <c r="Y39" s="179" t="str">
        <f t="shared" si="6"/>
        <v/>
      </c>
      <c r="Z39" s="182"/>
      <c r="AA39" s="182"/>
      <c r="AB39" s="183"/>
    </row>
    <row r="40" spans="1:29" s="20" customFormat="1" ht="18.75" customHeight="1" x14ac:dyDescent="0.2">
      <c r="A40" s="181">
        <v>7</v>
      </c>
      <c r="B40" s="161"/>
      <c r="C40" s="161"/>
      <c r="D40" s="175">
        <f>'1. Quartal'!D40+'2. Quartal'!D40+'3. Quartal'!D40+'4. Quartal'!D40</f>
        <v>0</v>
      </c>
      <c r="E40" s="175"/>
      <c r="F40" s="175"/>
      <c r="G40" s="175">
        <f>'1. Quartal'!G40+'2. Quartal'!G40+'3. Quartal'!G40+'4. Quartal'!G40</f>
        <v>0</v>
      </c>
      <c r="H40" s="175"/>
      <c r="I40" s="175"/>
      <c r="J40" s="177">
        <f t="shared" si="9"/>
        <v>0</v>
      </c>
      <c r="K40" s="177"/>
      <c r="L40" s="177"/>
      <c r="M40" s="179">
        <f>'1. Quartal'!M40:O40</f>
        <v>32.6</v>
      </c>
      <c r="N40" s="182"/>
      <c r="O40" s="182"/>
      <c r="P40" s="179" t="str">
        <f t="shared" si="7"/>
        <v/>
      </c>
      <c r="Q40" s="182"/>
      <c r="R40" s="182"/>
      <c r="S40" s="179">
        <f>'1. Quartal'!S40:U40</f>
        <v>97.7</v>
      </c>
      <c r="T40" s="182"/>
      <c r="U40" s="182"/>
      <c r="V40" s="179" t="str">
        <f t="shared" si="8"/>
        <v/>
      </c>
      <c r="W40" s="182"/>
      <c r="X40" s="182"/>
      <c r="Y40" s="179" t="str">
        <f t="shared" si="6"/>
        <v/>
      </c>
      <c r="Z40" s="182"/>
      <c r="AA40" s="182"/>
      <c r="AB40" s="183"/>
    </row>
    <row r="41" spans="1:29" s="20" customFormat="1" ht="18.75" customHeight="1" x14ac:dyDescent="0.2">
      <c r="A41" s="181">
        <v>8</v>
      </c>
      <c r="B41" s="161"/>
      <c r="C41" s="161"/>
      <c r="D41" s="175">
        <f>'1. Quartal'!D41+'2. Quartal'!D41+'3. Quartal'!D41+'4. Quartal'!D41</f>
        <v>0</v>
      </c>
      <c r="E41" s="175"/>
      <c r="F41" s="175"/>
      <c r="G41" s="175">
        <f>'1. Quartal'!G41+'2. Quartal'!G41+'3. Quartal'!G41+'4. Quartal'!G41</f>
        <v>0</v>
      </c>
      <c r="H41" s="175"/>
      <c r="I41" s="175"/>
      <c r="J41" s="177">
        <f t="shared" si="9"/>
        <v>0</v>
      </c>
      <c r="K41" s="177"/>
      <c r="L41" s="177"/>
      <c r="M41" s="179">
        <f>'1. Quartal'!M41:O41</f>
        <v>37.6</v>
      </c>
      <c r="N41" s="182"/>
      <c r="O41" s="182"/>
      <c r="P41" s="179" t="str">
        <f t="shared" si="7"/>
        <v/>
      </c>
      <c r="Q41" s="182"/>
      <c r="R41" s="182"/>
      <c r="S41" s="179">
        <f>'1. Quartal'!S41:U41</f>
        <v>112.8</v>
      </c>
      <c r="T41" s="182"/>
      <c r="U41" s="182"/>
      <c r="V41" s="179" t="str">
        <f t="shared" si="8"/>
        <v/>
      </c>
      <c r="W41" s="182"/>
      <c r="X41" s="182"/>
      <c r="Y41" s="179" t="str">
        <f t="shared" si="6"/>
        <v/>
      </c>
      <c r="Z41" s="182"/>
      <c r="AA41" s="182"/>
      <c r="AB41" s="183"/>
    </row>
    <row r="42" spans="1:29" s="20" customFormat="1" ht="18.75" customHeight="1" x14ac:dyDescent="0.2">
      <c r="A42" s="181">
        <v>9</v>
      </c>
      <c r="B42" s="161"/>
      <c r="C42" s="161"/>
      <c r="D42" s="175">
        <f>'1. Quartal'!D42+'2. Quartal'!D42+'3. Quartal'!D42+'4. Quartal'!D42</f>
        <v>0</v>
      </c>
      <c r="E42" s="175"/>
      <c r="F42" s="175"/>
      <c r="G42" s="175">
        <f>'1. Quartal'!G42+'2. Quartal'!G42+'3. Quartal'!G42+'4. Quartal'!G42</f>
        <v>0</v>
      </c>
      <c r="H42" s="175"/>
      <c r="I42" s="175"/>
      <c r="J42" s="177">
        <f t="shared" si="9"/>
        <v>0</v>
      </c>
      <c r="K42" s="177"/>
      <c r="L42" s="177"/>
      <c r="M42" s="179">
        <f>'1. Quartal'!M42:O42</f>
        <v>42.6</v>
      </c>
      <c r="N42" s="182"/>
      <c r="O42" s="182"/>
      <c r="P42" s="179" t="str">
        <f t="shared" si="7"/>
        <v/>
      </c>
      <c r="Q42" s="182"/>
      <c r="R42" s="182"/>
      <c r="S42" s="179">
        <f>'1. Quartal'!S42:U42</f>
        <v>127.9</v>
      </c>
      <c r="T42" s="182"/>
      <c r="U42" s="182"/>
      <c r="V42" s="179" t="str">
        <f t="shared" si="8"/>
        <v/>
      </c>
      <c r="W42" s="182"/>
      <c r="X42" s="182"/>
      <c r="Y42" s="179" t="str">
        <f t="shared" si="6"/>
        <v/>
      </c>
      <c r="Z42" s="182"/>
      <c r="AA42" s="182"/>
      <c r="AB42" s="183"/>
    </row>
    <row r="43" spans="1:29" s="20" customFormat="1" ht="18.75" customHeight="1" x14ac:dyDescent="0.2">
      <c r="A43" s="181">
        <v>10</v>
      </c>
      <c r="B43" s="161"/>
      <c r="C43" s="161"/>
      <c r="D43" s="175">
        <f>'1. Quartal'!D43+'2. Quartal'!D43+'3. Quartal'!D43+'4. Quartal'!D43</f>
        <v>0</v>
      </c>
      <c r="E43" s="175"/>
      <c r="F43" s="175"/>
      <c r="G43" s="175">
        <f>'1. Quartal'!G43+'2. Quartal'!G43+'3. Quartal'!G43+'4. Quartal'!G43</f>
        <v>0</v>
      </c>
      <c r="H43" s="175"/>
      <c r="I43" s="175"/>
      <c r="J43" s="177">
        <f t="shared" si="9"/>
        <v>0</v>
      </c>
      <c r="K43" s="177"/>
      <c r="L43" s="177"/>
      <c r="M43" s="179">
        <f>'1. Quartal'!M43:O43</f>
        <v>47.6</v>
      </c>
      <c r="N43" s="182"/>
      <c r="O43" s="182"/>
      <c r="P43" s="179" t="str">
        <f t="shared" si="7"/>
        <v/>
      </c>
      <c r="Q43" s="182"/>
      <c r="R43" s="182"/>
      <c r="S43" s="179">
        <f>'1. Quartal'!S43:U43</f>
        <v>142.9</v>
      </c>
      <c r="T43" s="182"/>
      <c r="U43" s="182"/>
      <c r="V43" s="179" t="str">
        <f t="shared" si="8"/>
        <v/>
      </c>
      <c r="W43" s="182"/>
      <c r="X43" s="182"/>
      <c r="Y43" s="179" t="str">
        <f t="shared" si="6"/>
        <v/>
      </c>
      <c r="Z43" s="182"/>
      <c r="AA43" s="182"/>
      <c r="AB43" s="183"/>
    </row>
    <row r="44" spans="1:29" s="20" customFormat="1" ht="18.75" customHeight="1" x14ac:dyDescent="0.2">
      <c r="A44" s="181">
        <v>11</v>
      </c>
      <c r="B44" s="161"/>
      <c r="C44" s="161"/>
      <c r="D44" s="175">
        <f>'1. Quartal'!D44+'2. Quartal'!D44+'3. Quartal'!D44+'4. Quartal'!D44</f>
        <v>0</v>
      </c>
      <c r="E44" s="175"/>
      <c r="F44" s="175"/>
      <c r="G44" s="175">
        <f>'1. Quartal'!G44+'2. Quartal'!G44+'3. Quartal'!G44+'4. Quartal'!G44</f>
        <v>0</v>
      </c>
      <c r="H44" s="175"/>
      <c r="I44" s="175"/>
      <c r="J44" s="177">
        <f t="shared" si="9"/>
        <v>0</v>
      </c>
      <c r="K44" s="177"/>
      <c r="L44" s="177"/>
      <c r="M44" s="179">
        <f>'1. Quartal'!M44:O44</f>
        <v>52.6</v>
      </c>
      <c r="N44" s="182"/>
      <c r="O44" s="182"/>
      <c r="P44" s="179" t="str">
        <f t="shared" si="7"/>
        <v/>
      </c>
      <c r="Q44" s="182"/>
      <c r="R44" s="182"/>
      <c r="S44" s="179">
        <f>'1. Quartal'!S44:U44</f>
        <v>157.9</v>
      </c>
      <c r="T44" s="182"/>
      <c r="U44" s="182"/>
      <c r="V44" s="179" t="str">
        <f t="shared" si="8"/>
        <v/>
      </c>
      <c r="W44" s="182"/>
      <c r="X44" s="182"/>
      <c r="Y44" s="179" t="str">
        <f t="shared" si="6"/>
        <v/>
      </c>
      <c r="Z44" s="182"/>
      <c r="AA44" s="182"/>
      <c r="AB44" s="183"/>
    </row>
    <row r="45" spans="1:29" s="20" customFormat="1" ht="18.75" customHeight="1" x14ac:dyDescent="0.2">
      <c r="A45" s="214">
        <v>12</v>
      </c>
      <c r="B45" s="215"/>
      <c r="C45" s="215"/>
      <c r="D45" s="216">
        <f>'1. Quartal'!D45+'2. Quartal'!D45+'3. Quartal'!D45+'4. Quartal'!D45</f>
        <v>0</v>
      </c>
      <c r="E45" s="216"/>
      <c r="F45" s="216"/>
      <c r="G45" s="216">
        <f>'1. Quartal'!G45+'2. Quartal'!G45+'3. Quartal'!G45+'4. Quartal'!G45</f>
        <v>0</v>
      </c>
      <c r="H45" s="216"/>
      <c r="I45" s="216"/>
      <c r="J45" s="218">
        <f t="shared" si="9"/>
        <v>0</v>
      </c>
      <c r="K45" s="218"/>
      <c r="L45" s="218"/>
      <c r="M45" s="184">
        <f>'1. Quartal'!M45:O45</f>
        <v>57.65</v>
      </c>
      <c r="N45" s="185"/>
      <c r="O45" s="185"/>
      <c r="P45" s="184" t="str">
        <f t="shared" si="7"/>
        <v/>
      </c>
      <c r="Q45" s="185"/>
      <c r="R45" s="185"/>
      <c r="S45" s="184">
        <f>'1. Quartal'!S45:U45</f>
        <v>172.95</v>
      </c>
      <c r="T45" s="185"/>
      <c r="U45" s="185"/>
      <c r="V45" s="184" t="str">
        <f t="shared" si="8"/>
        <v/>
      </c>
      <c r="W45" s="185"/>
      <c r="X45" s="185"/>
      <c r="Y45" s="184" t="str">
        <f t="shared" si="6"/>
        <v/>
      </c>
      <c r="Z45" s="185"/>
      <c r="AA45" s="185"/>
      <c r="AB45" s="186"/>
    </row>
    <row r="46" spans="1:29" s="15" customFormat="1" ht="18.75" customHeight="1" x14ac:dyDescent="0.2">
      <c r="A46" s="193" t="s">
        <v>43</v>
      </c>
      <c r="B46" s="194"/>
      <c r="C46" s="194"/>
      <c r="D46" s="195" t="str">
        <f>IF(SUM(D34:F45)=0,"",SUM(D34:F45))</f>
        <v/>
      </c>
      <c r="E46" s="190"/>
      <c r="F46" s="190"/>
      <c r="G46" s="195" t="str">
        <f>IF(SUM(G34:I45)=0,"",SUM(G34:I45))</f>
        <v/>
      </c>
      <c r="H46" s="190"/>
      <c r="I46" s="190"/>
      <c r="J46" s="195" t="str">
        <f>IF(SUM(J34:L45)=0,"",SUM(J34:L45))</f>
        <v/>
      </c>
      <c r="K46" s="190"/>
      <c r="L46" s="190"/>
      <c r="M46" s="190"/>
      <c r="N46" s="190"/>
      <c r="O46" s="190"/>
      <c r="P46" s="187">
        <f>IF(SUM(P34:R45)=0,0,SUM(P34:R45))</f>
        <v>0</v>
      </c>
      <c r="Q46" s="188"/>
      <c r="R46" s="188"/>
      <c r="S46" s="190"/>
      <c r="T46" s="190"/>
      <c r="U46" s="190"/>
      <c r="V46" s="187">
        <f>IF(SUM(V34:X45)=0,0,SUM(V34:X45))</f>
        <v>0</v>
      </c>
      <c r="W46" s="188"/>
      <c r="X46" s="188"/>
      <c r="Y46" s="187">
        <f>IF(SUM(Y34:AB45)=0,,SUM(Y34:AB45))</f>
        <v>0</v>
      </c>
      <c r="Z46" s="188"/>
      <c r="AA46" s="188"/>
      <c r="AB46" s="189"/>
    </row>
    <row r="47" spans="1:29" s="15" customFormat="1" ht="18.75" customHeight="1" x14ac:dyDescent="0.2">
      <c r="A47" s="221" t="s">
        <v>37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3"/>
    </row>
    <row r="48" spans="1:29" s="16" customFormat="1" ht="17.25" customHeight="1" x14ac:dyDescent="0.2">
      <c r="A48" s="157" t="s">
        <v>20</v>
      </c>
      <c r="B48" s="158"/>
      <c r="C48" s="158"/>
      <c r="D48" s="207" t="str">
        <f>D13</f>
        <v>Pflegetage kumuliert 2025</v>
      </c>
      <c r="E48" s="161"/>
      <c r="F48" s="161"/>
      <c r="G48" s="161"/>
      <c r="H48" s="161"/>
      <c r="I48" s="161"/>
      <c r="J48" s="161"/>
      <c r="K48" s="161"/>
      <c r="L48" s="161"/>
      <c r="M48" s="162" t="s">
        <v>8</v>
      </c>
      <c r="N48" s="162"/>
      <c r="O48" s="162"/>
      <c r="P48" s="162"/>
      <c r="Q48" s="162"/>
      <c r="R48" s="162"/>
      <c r="S48" s="162" t="s">
        <v>13</v>
      </c>
      <c r="T48" s="162"/>
      <c r="U48" s="162"/>
      <c r="V48" s="162"/>
      <c r="W48" s="162"/>
      <c r="X48" s="162"/>
      <c r="Y48" s="160" t="s">
        <v>23</v>
      </c>
      <c r="Z48" s="158"/>
      <c r="AA48" s="158"/>
      <c r="AB48" s="163"/>
    </row>
    <row r="49" spans="1:29" s="17" customFormat="1" ht="34.5" customHeight="1" x14ac:dyDescent="0.2">
      <c r="A49" s="159"/>
      <c r="B49" s="158"/>
      <c r="C49" s="158"/>
      <c r="D49" s="164" t="s">
        <v>17</v>
      </c>
      <c r="E49" s="165"/>
      <c r="F49" s="165"/>
      <c r="G49" s="164" t="s">
        <v>18</v>
      </c>
      <c r="H49" s="165"/>
      <c r="I49" s="165"/>
      <c r="J49" s="164" t="s">
        <v>19</v>
      </c>
      <c r="K49" s="165"/>
      <c r="L49" s="165"/>
      <c r="M49" s="164" t="s">
        <v>21</v>
      </c>
      <c r="N49" s="165"/>
      <c r="O49" s="165"/>
      <c r="P49" s="164" t="s">
        <v>22</v>
      </c>
      <c r="Q49" s="165"/>
      <c r="R49" s="165"/>
      <c r="S49" s="164" t="s">
        <v>21</v>
      </c>
      <c r="T49" s="165"/>
      <c r="U49" s="165"/>
      <c r="V49" s="164" t="s">
        <v>22</v>
      </c>
      <c r="W49" s="165"/>
      <c r="X49" s="165"/>
      <c r="Y49" s="158"/>
      <c r="Z49" s="158"/>
      <c r="AA49" s="158"/>
      <c r="AB49" s="163"/>
    </row>
    <row r="50" spans="1:29" s="18" customFormat="1" ht="14.25" customHeight="1" x14ac:dyDescent="0.2">
      <c r="A50" s="173" t="s">
        <v>9</v>
      </c>
      <c r="B50" s="161"/>
      <c r="C50" s="161"/>
      <c r="D50" s="172" t="s">
        <v>10</v>
      </c>
      <c r="E50" s="174"/>
      <c r="F50" s="174"/>
      <c r="G50" s="172" t="s">
        <v>10</v>
      </c>
      <c r="H50" s="174"/>
      <c r="I50" s="174"/>
      <c r="J50" s="172" t="s">
        <v>10</v>
      </c>
      <c r="K50" s="174"/>
      <c r="L50" s="174"/>
      <c r="M50" s="172" t="s">
        <v>11</v>
      </c>
      <c r="N50" s="172"/>
      <c r="O50" s="172"/>
      <c r="P50" s="172" t="s">
        <v>11</v>
      </c>
      <c r="Q50" s="172"/>
      <c r="R50" s="172"/>
      <c r="S50" s="172" t="s">
        <v>11</v>
      </c>
      <c r="T50" s="172"/>
      <c r="U50" s="172"/>
      <c r="V50" s="172" t="s">
        <v>11</v>
      </c>
      <c r="W50" s="172"/>
      <c r="X50" s="172"/>
      <c r="Y50" s="172" t="s">
        <v>11</v>
      </c>
      <c r="Z50" s="172"/>
      <c r="AA50" s="172"/>
      <c r="AB50" s="163"/>
    </row>
    <row r="51" spans="1:29" s="20" customFormat="1" ht="18.75" customHeight="1" x14ac:dyDescent="0.2">
      <c r="A51" s="181">
        <v>0</v>
      </c>
      <c r="B51" s="161"/>
      <c r="C51" s="161"/>
      <c r="D51" s="175">
        <f>'1. Quartal'!D51+'2. Quartal'!D51+'3. Quartal'!D51+'4. Quartal'!D51</f>
        <v>0</v>
      </c>
      <c r="E51" s="175"/>
      <c r="F51" s="175"/>
      <c r="G51" s="175">
        <f>'1. Quartal'!G51+'2. Quartal'!G51+'3. Quartal'!G51+'4. Quartal'!G51</f>
        <v>0</v>
      </c>
      <c r="H51" s="175"/>
      <c r="I51" s="175"/>
      <c r="J51" s="177">
        <f>D51-G51</f>
        <v>0</v>
      </c>
      <c r="K51" s="177"/>
      <c r="L51" s="177"/>
      <c r="M51" s="179">
        <f>'1. Quartal'!M51:O51</f>
        <v>0</v>
      </c>
      <c r="N51" s="182"/>
      <c r="O51" s="182"/>
      <c r="P51" s="179" t="str">
        <f>IF(J51=0,"",J51*M51)</f>
        <v/>
      </c>
      <c r="Q51" s="182"/>
      <c r="R51" s="182"/>
      <c r="S51" s="179">
        <f>'1. Quartal'!S51:U51</f>
        <v>0</v>
      </c>
      <c r="T51" s="182"/>
      <c r="U51" s="182"/>
      <c r="V51" s="179" t="str">
        <f>IF(J51=0,"",J51*S51)</f>
        <v/>
      </c>
      <c r="W51" s="182"/>
      <c r="X51" s="182"/>
      <c r="Y51" s="179" t="str">
        <f>IF(J51&gt;0,0,"")</f>
        <v/>
      </c>
      <c r="Z51" s="182"/>
      <c r="AA51" s="182"/>
      <c r="AB51" s="183"/>
      <c r="AC51" s="19"/>
    </row>
    <row r="52" spans="1:29" s="20" customFormat="1" ht="18.75" customHeight="1" x14ac:dyDescent="0.2">
      <c r="A52" s="181">
        <v>1</v>
      </c>
      <c r="B52" s="161"/>
      <c r="C52" s="161"/>
      <c r="D52" s="175">
        <f>'1. Quartal'!D52+'2. Quartal'!D52+'3. Quartal'!D52+'4. Quartal'!D52</f>
        <v>0</v>
      </c>
      <c r="E52" s="175"/>
      <c r="F52" s="175"/>
      <c r="G52" s="175">
        <f>'1. Quartal'!G52+'2. Quartal'!G52+'3. Quartal'!G52+'4. Quartal'!G52</f>
        <v>0</v>
      </c>
      <c r="H52" s="175"/>
      <c r="I52" s="175"/>
      <c r="J52" s="177">
        <f>D52-G52</f>
        <v>0</v>
      </c>
      <c r="K52" s="177"/>
      <c r="L52" s="177"/>
      <c r="M52" s="179">
        <f>'1. Quartal'!M52:O52</f>
        <v>0</v>
      </c>
      <c r="N52" s="182"/>
      <c r="O52" s="182"/>
      <c r="P52" s="179" t="str">
        <f t="shared" ref="P52:P63" si="10">IF(J52=0,"",J52*M52)</f>
        <v/>
      </c>
      <c r="Q52" s="182"/>
      <c r="R52" s="182"/>
      <c r="S52" s="179">
        <f>'1. Quartal'!S52:U52</f>
        <v>0</v>
      </c>
      <c r="T52" s="182"/>
      <c r="U52" s="182"/>
      <c r="V52" s="179" t="str">
        <f t="shared" ref="V52:V63" si="11">IF(J52=0,"",J52*S52)</f>
        <v/>
      </c>
      <c r="W52" s="182"/>
      <c r="X52" s="182"/>
      <c r="Y52" s="179" t="str">
        <f>IF(J52&gt;0,0,"")</f>
        <v/>
      </c>
      <c r="Z52" s="182"/>
      <c r="AA52" s="182"/>
      <c r="AB52" s="183"/>
      <c r="AC52" s="19"/>
    </row>
    <row r="53" spans="1:29" s="20" customFormat="1" ht="18.75" customHeight="1" x14ac:dyDescent="0.2">
      <c r="A53" s="181">
        <v>2</v>
      </c>
      <c r="B53" s="161"/>
      <c r="C53" s="161"/>
      <c r="D53" s="175">
        <f>'1. Quartal'!D53+'2. Quartal'!D53+'3. Quartal'!D53+'4. Quartal'!D53</f>
        <v>0</v>
      </c>
      <c r="E53" s="175"/>
      <c r="F53" s="175"/>
      <c r="G53" s="175">
        <f>'1. Quartal'!G53+'2. Quartal'!G53+'3. Quartal'!G53+'4. Quartal'!G53</f>
        <v>0</v>
      </c>
      <c r="H53" s="175"/>
      <c r="I53" s="175"/>
      <c r="J53" s="177">
        <f t="shared" ref="J53:J63" si="12">D53-G53</f>
        <v>0</v>
      </c>
      <c r="K53" s="177"/>
      <c r="L53" s="177"/>
      <c r="M53" s="179">
        <f>'1. Quartal'!M53:O53</f>
        <v>0.2</v>
      </c>
      <c r="N53" s="182"/>
      <c r="O53" s="182"/>
      <c r="P53" s="179" t="str">
        <f t="shared" si="10"/>
        <v/>
      </c>
      <c r="Q53" s="182"/>
      <c r="R53" s="182"/>
      <c r="S53" s="179">
        <f>'1. Quartal'!S53:U53</f>
        <v>0.5</v>
      </c>
      <c r="T53" s="182"/>
      <c r="U53" s="182"/>
      <c r="V53" s="179" t="str">
        <f t="shared" si="11"/>
        <v/>
      </c>
      <c r="W53" s="182"/>
      <c r="X53" s="182"/>
      <c r="Y53" s="179" t="str">
        <f>IF(SUM(P53,V53)=0,"",SUM(P53,V53))</f>
        <v/>
      </c>
      <c r="Z53" s="182"/>
      <c r="AA53" s="182"/>
      <c r="AB53" s="183"/>
    </row>
    <row r="54" spans="1:29" s="20" customFormat="1" ht="18.75" customHeight="1" x14ac:dyDescent="0.2">
      <c r="A54" s="181">
        <v>3</v>
      </c>
      <c r="B54" s="161"/>
      <c r="C54" s="161"/>
      <c r="D54" s="175">
        <f>'1. Quartal'!D54+'2. Quartal'!D54+'3. Quartal'!D54+'4. Quartal'!D54</f>
        <v>0</v>
      </c>
      <c r="E54" s="175"/>
      <c r="F54" s="175"/>
      <c r="G54" s="175">
        <f>'1. Quartal'!G54+'2. Quartal'!G54+'3. Quartal'!G54+'4. Quartal'!G54</f>
        <v>0</v>
      </c>
      <c r="H54" s="175"/>
      <c r="I54" s="175"/>
      <c r="J54" s="177">
        <f t="shared" si="12"/>
        <v>0</v>
      </c>
      <c r="K54" s="177"/>
      <c r="L54" s="177"/>
      <c r="M54" s="179">
        <f>'1. Quartal'!M54:O54</f>
        <v>4.9000000000000004</v>
      </c>
      <c r="N54" s="182"/>
      <c r="O54" s="182"/>
      <c r="P54" s="179" t="str">
        <f t="shared" si="10"/>
        <v/>
      </c>
      <c r="Q54" s="182"/>
      <c r="R54" s="182"/>
      <c r="S54" s="179">
        <f>'1. Quartal'!S54:U54</f>
        <v>14.8</v>
      </c>
      <c r="T54" s="182"/>
      <c r="U54" s="182"/>
      <c r="V54" s="179" t="str">
        <f t="shared" si="11"/>
        <v/>
      </c>
      <c r="W54" s="182"/>
      <c r="X54" s="182"/>
      <c r="Y54" s="179" t="str">
        <f>IF(SUM(P54,V54)=0,"",SUM(P54,V54))</f>
        <v/>
      </c>
      <c r="Z54" s="182"/>
      <c r="AA54" s="182"/>
      <c r="AB54" s="183"/>
    </row>
    <row r="55" spans="1:29" s="20" customFormat="1" ht="18.75" customHeight="1" x14ac:dyDescent="0.2">
      <c r="A55" s="181">
        <v>4</v>
      </c>
      <c r="B55" s="161"/>
      <c r="C55" s="161"/>
      <c r="D55" s="175">
        <f>'1. Quartal'!D55+'2. Quartal'!D55+'3. Quartal'!D55+'4. Quartal'!D55</f>
        <v>0</v>
      </c>
      <c r="E55" s="175"/>
      <c r="F55" s="175"/>
      <c r="G55" s="175">
        <f>'1. Quartal'!G55+'2. Quartal'!G55+'3. Quartal'!G55+'4. Quartal'!G55</f>
        <v>0</v>
      </c>
      <c r="H55" s="175"/>
      <c r="I55" s="175"/>
      <c r="J55" s="177">
        <f t="shared" si="12"/>
        <v>0</v>
      </c>
      <c r="K55" s="177"/>
      <c r="L55" s="177"/>
      <c r="M55" s="179">
        <f>'1. Quartal'!M55:O55</f>
        <v>9.6999999999999993</v>
      </c>
      <c r="N55" s="182"/>
      <c r="O55" s="182"/>
      <c r="P55" s="179" t="str">
        <f t="shared" si="10"/>
        <v/>
      </c>
      <c r="Q55" s="182"/>
      <c r="R55" s="182"/>
      <c r="S55" s="179">
        <f>'1. Quartal'!S55:U55</f>
        <v>29</v>
      </c>
      <c r="T55" s="182"/>
      <c r="U55" s="182"/>
      <c r="V55" s="179" t="str">
        <f t="shared" si="11"/>
        <v/>
      </c>
      <c r="W55" s="182"/>
      <c r="X55" s="182"/>
      <c r="Y55" s="179" t="str">
        <f t="shared" ref="Y55:Y63" si="13">IF(SUM(P55,V55)=0,"",SUM(P55,V55))</f>
        <v/>
      </c>
      <c r="Z55" s="182"/>
      <c r="AA55" s="182"/>
      <c r="AB55" s="183"/>
    </row>
    <row r="56" spans="1:29" s="20" customFormat="1" ht="18.75" customHeight="1" x14ac:dyDescent="0.2">
      <c r="A56" s="181">
        <v>5</v>
      </c>
      <c r="B56" s="161"/>
      <c r="C56" s="161"/>
      <c r="D56" s="175">
        <f>'1. Quartal'!D56+'2. Quartal'!D56+'3. Quartal'!D56+'4. Quartal'!D56</f>
        <v>0</v>
      </c>
      <c r="E56" s="175"/>
      <c r="F56" s="175"/>
      <c r="G56" s="175">
        <f>'1. Quartal'!G56+'2. Quartal'!G56+'3. Quartal'!G56+'4. Quartal'!G56</f>
        <v>0</v>
      </c>
      <c r="H56" s="175"/>
      <c r="I56" s="175"/>
      <c r="J56" s="177">
        <f t="shared" si="12"/>
        <v>0</v>
      </c>
      <c r="K56" s="177"/>
      <c r="L56" s="177"/>
      <c r="M56" s="179">
        <f>'1. Quartal'!M56:O56</f>
        <v>14.4</v>
      </c>
      <c r="N56" s="182"/>
      <c r="O56" s="182"/>
      <c r="P56" s="179" t="str">
        <f t="shared" si="10"/>
        <v/>
      </c>
      <c r="Q56" s="182"/>
      <c r="R56" s="182"/>
      <c r="S56" s="179">
        <f>'1. Quartal'!S56:U56</f>
        <v>43.3</v>
      </c>
      <c r="T56" s="182"/>
      <c r="U56" s="182"/>
      <c r="V56" s="179" t="str">
        <f t="shared" si="11"/>
        <v/>
      </c>
      <c r="W56" s="182"/>
      <c r="X56" s="182"/>
      <c r="Y56" s="179" t="str">
        <f t="shared" si="13"/>
        <v/>
      </c>
      <c r="Z56" s="182"/>
      <c r="AA56" s="182"/>
      <c r="AB56" s="183"/>
    </row>
    <row r="57" spans="1:29" s="20" customFormat="1" ht="18.75" customHeight="1" x14ac:dyDescent="0.2">
      <c r="A57" s="181">
        <v>6</v>
      </c>
      <c r="B57" s="161"/>
      <c r="C57" s="161"/>
      <c r="D57" s="175">
        <f>'1. Quartal'!D57+'2. Quartal'!D57+'3. Quartal'!D57+'4. Quartal'!D57</f>
        <v>0</v>
      </c>
      <c r="E57" s="175"/>
      <c r="F57" s="175"/>
      <c r="G57" s="175">
        <f>'1. Quartal'!G57+'2. Quartal'!G57+'3. Quartal'!G57+'4. Quartal'!G57</f>
        <v>0</v>
      </c>
      <c r="H57" s="175"/>
      <c r="I57" s="175"/>
      <c r="J57" s="177">
        <f t="shared" si="12"/>
        <v>0</v>
      </c>
      <c r="K57" s="177"/>
      <c r="L57" s="177"/>
      <c r="M57" s="179">
        <f>'1. Quartal'!M57:O57</f>
        <v>19.2</v>
      </c>
      <c r="N57" s="182"/>
      <c r="O57" s="182"/>
      <c r="P57" s="179" t="str">
        <f t="shared" si="10"/>
        <v/>
      </c>
      <c r="Q57" s="182"/>
      <c r="R57" s="182"/>
      <c r="S57" s="179">
        <f>'1. Quartal'!S57:U57</f>
        <v>57.5</v>
      </c>
      <c r="T57" s="182"/>
      <c r="U57" s="182"/>
      <c r="V57" s="179" t="str">
        <f t="shared" si="11"/>
        <v/>
      </c>
      <c r="W57" s="182"/>
      <c r="X57" s="182"/>
      <c r="Y57" s="179" t="str">
        <f t="shared" si="13"/>
        <v/>
      </c>
      <c r="Z57" s="182"/>
      <c r="AA57" s="182"/>
      <c r="AB57" s="183"/>
    </row>
    <row r="58" spans="1:29" s="20" customFormat="1" ht="18.75" customHeight="1" x14ac:dyDescent="0.2">
      <c r="A58" s="181">
        <v>7</v>
      </c>
      <c r="B58" s="161"/>
      <c r="C58" s="161"/>
      <c r="D58" s="175">
        <f>'1. Quartal'!D58+'2. Quartal'!D58+'3. Quartal'!D58+'4. Quartal'!D58</f>
        <v>0</v>
      </c>
      <c r="E58" s="175"/>
      <c r="F58" s="175"/>
      <c r="G58" s="175">
        <f>'1. Quartal'!G58+'2. Quartal'!G58+'3. Quartal'!G58+'4. Quartal'!G58</f>
        <v>0</v>
      </c>
      <c r="H58" s="175"/>
      <c r="I58" s="175"/>
      <c r="J58" s="177">
        <f t="shared" si="12"/>
        <v>0</v>
      </c>
      <c r="K58" s="177"/>
      <c r="L58" s="177"/>
      <c r="M58" s="179">
        <f>'1. Quartal'!M58:O58</f>
        <v>23.9</v>
      </c>
      <c r="N58" s="182"/>
      <c r="O58" s="182"/>
      <c r="P58" s="179" t="str">
        <f t="shared" si="10"/>
        <v/>
      </c>
      <c r="Q58" s="182"/>
      <c r="R58" s="182"/>
      <c r="S58" s="179">
        <f>'1. Quartal'!S58:U58</f>
        <v>71.8</v>
      </c>
      <c r="T58" s="182"/>
      <c r="U58" s="182"/>
      <c r="V58" s="179" t="str">
        <f t="shared" si="11"/>
        <v/>
      </c>
      <c r="W58" s="182"/>
      <c r="X58" s="182"/>
      <c r="Y58" s="179" t="str">
        <f t="shared" si="13"/>
        <v/>
      </c>
      <c r="Z58" s="182"/>
      <c r="AA58" s="182"/>
      <c r="AB58" s="183"/>
    </row>
    <row r="59" spans="1:29" s="20" customFormat="1" ht="18.75" customHeight="1" x14ac:dyDescent="0.2">
      <c r="A59" s="181">
        <v>8</v>
      </c>
      <c r="B59" s="161"/>
      <c r="C59" s="161"/>
      <c r="D59" s="175">
        <f>'1. Quartal'!D59+'2. Quartal'!D59+'3. Quartal'!D59+'4. Quartal'!D59</f>
        <v>0</v>
      </c>
      <c r="E59" s="175"/>
      <c r="F59" s="175"/>
      <c r="G59" s="175">
        <f>'1. Quartal'!G59+'2. Quartal'!G59+'3. Quartal'!G59+'4. Quartal'!G59</f>
        <v>0</v>
      </c>
      <c r="H59" s="175"/>
      <c r="I59" s="175"/>
      <c r="J59" s="177">
        <f t="shared" si="12"/>
        <v>0</v>
      </c>
      <c r="K59" s="177"/>
      <c r="L59" s="177"/>
      <c r="M59" s="179">
        <f>'1. Quartal'!M59:O59</f>
        <v>28.7</v>
      </c>
      <c r="N59" s="182"/>
      <c r="O59" s="182"/>
      <c r="P59" s="179" t="str">
        <f t="shared" si="10"/>
        <v/>
      </c>
      <c r="Q59" s="182"/>
      <c r="R59" s="182"/>
      <c r="S59" s="179">
        <f>'1. Quartal'!S59:U59</f>
        <v>86</v>
      </c>
      <c r="T59" s="182"/>
      <c r="U59" s="182"/>
      <c r="V59" s="179" t="str">
        <f t="shared" si="11"/>
        <v/>
      </c>
      <c r="W59" s="182"/>
      <c r="X59" s="182"/>
      <c r="Y59" s="179" t="str">
        <f t="shared" si="13"/>
        <v/>
      </c>
      <c r="Z59" s="182"/>
      <c r="AA59" s="182"/>
      <c r="AB59" s="183"/>
    </row>
    <row r="60" spans="1:29" s="20" customFormat="1" ht="18.75" customHeight="1" x14ac:dyDescent="0.2">
      <c r="A60" s="181">
        <v>9</v>
      </c>
      <c r="B60" s="161"/>
      <c r="C60" s="161"/>
      <c r="D60" s="175">
        <f>'1. Quartal'!D60+'2. Quartal'!D60+'3. Quartal'!D60+'4. Quartal'!D60</f>
        <v>0</v>
      </c>
      <c r="E60" s="175"/>
      <c r="F60" s="175"/>
      <c r="G60" s="175">
        <f>'1. Quartal'!G60+'2. Quartal'!G60+'3. Quartal'!G60+'4. Quartal'!G60</f>
        <v>0</v>
      </c>
      <c r="H60" s="175"/>
      <c r="I60" s="175"/>
      <c r="J60" s="177">
        <f t="shared" si="12"/>
        <v>0</v>
      </c>
      <c r="K60" s="177"/>
      <c r="L60" s="177"/>
      <c r="M60" s="179">
        <f>'1. Quartal'!M60:O60</f>
        <v>33.4</v>
      </c>
      <c r="N60" s="182"/>
      <c r="O60" s="182"/>
      <c r="P60" s="179" t="str">
        <f t="shared" si="10"/>
        <v/>
      </c>
      <c r="Q60" s="182"/>
      <c r="R60" s="182"/>
      <c r="S60" s="179">
        <f>'1. Quartal'!S60:U60</f>
        <v>100.3</v>
      </c>
      <c r="T60" s="182"/>
      <c r="U60" s="182"/>
      <c r="V60" s="179" t="str">
        <f t="shared" si="11"/>
        <v/>
      </c>
      <c r="W60" s="182"/>
      <c r="X60" s="182"/>
      <c r="Y60" s="179" t="str">
        <f t="shared" si="13"/>
        <v/>
      </c>
      <c r="Z60" s="182"/>
      <c r="AA60" s="182"/>
      <c r="AB60" s="183"/>
    </row>
    <row r="61" spans="1:29" s="20" customFormat="1" ht="18.75" customHeight="1" x14ac:dyDescent="0.2">
      <c r="A61" s="181">
        <v>10</v>
      </c>
      <c r="B61" s="161"/>
      <c r="C61" s="161"/>
      <c r="D61" s="175">
        <f>'1. Quartal'!D61+'2. Quartal'!D61+'3. Quartal'!D61+'4. Quartal'!D61</f>
        <v>0</v>
      </c>
      <c r="E61" s="175"/>
      <c r="F61" s="175"/>
      <c r="G61" s="175">
        <f>'1. Quartal'!G61+'2. Quartal'!G61+'3. Quartal'!G61+'4. Quartal'!G61</f>
        <v>0</v>
      </c>
      <c r="H61" s="175"/>
      <c r="I61" s="175"/>
      <c r="J61" s="177">
        <f t="shared" si="12"/>
        <v>0</v>
      </c>
      <c r="K61" s="177"/>
      <c r="L61" s="177"/>
      <c r="M61" s="179">
        <f>'1. Quartal'!M61:O61</f>
        <v>38.200000000000003</v>
      </c>
      <c r="N61" s="182"/>
      <c r="O61" s="182"/>
      <c r="P61" s="179" t="str">
        <f t="shared" si="10"/>
        <v/>
      </c>
      <c r="Q61" s="182"/>
      <c r="R61" s="182"/>
      <c r="S61" s="179">
        <f>'1. Quartal'!S61:U61</f>
        <v>114.5</v>
      </c>
      <c r="T61" s="182"/>
      <c r="U61" s="182"/>
      <c r="V61" s="179" t="str">
        <f t="shared" si="11"/>
        <v/>
      </c>
      <c r="W61" s="182"/>
      <c r="X61" s="182"/>
      <c r="Y61" s="179" t="str">
        <f t="shared" si="13"/>
        <v/>
      </c>
      <c r="Z61" s="182"/>
      <c r="AA61" s="182"/>
      <c r="AB61" s="183"/>
    </row>
    <row r="62" spans="1:29" s="20" customFormat="1" ht="18.75" customHeight="1" x14ac:dyDescent="0.2">
      <c r="A62" s="181">
        <v>11</v>
      </c>
      <c r="B62" s="161"/>
      <c r="C62" s="161"/>
      <c r="D62" s="175">
        <f>'1. Quartal'!D62+'2. Quartal'!D62+'3. Quartal'!D62+'4. Quartal'!D62</f>
        <v>0</v>
      </c>
      <c r="E62" s="175"/>
      <c r="F62" s="175"/>
      <c r="G62" s="175">
        <f>'1. Quartal'!G62+'2. Quartal'!G62+'3. Quartal'!G62+'4. Quartal'!G62</f>
        <v>0</v>
      </c>
      <c r="H62" s="175"/>
      <c r="I62" s="175"/>
      <c r="J62" s="177">
        <f t="shared" si="12"/>
        <v>0</v>
      </c>
      <c r="K62" s="177"/>
      <c r="L62" s="177"/>
      <c r="M62" s="179">
        <f>'1. Quartal'!M62:O62</f>
        <v>42.9</v>
      </c>
      <c r="N62" s="182"/>
      <c r="O62" s="182"/>
      <c r="P62" s="179" t="str">
        <f t="shared" si="10"/>
        <v/>
      </c>
      <c r="Q62" s="182"/>
      <c r="R62" s="182"/>
      <c r="S62" s="179">
        <f>'1. Quartal'!S62:U62</f>
        <v>128.80000000000001</v>
      </c>
      <c r="T62" s="182"/>
      <c r="U62" s="182"/>
      <c r="V62" s="179" t="str">
        <f t="shared" si="11"/>
        <v/>
      </c>
      <c r="W62" s="182"/>
      <c r="X62" s="182"/>
      <c r="Y62" s="179" t="str">
        <f t="shared" si="13"/>
        <v/>
      </c>
      <c r="Z62" s="182"/>
      <c r="AA62" s="182"/>
      <c r="AB62" s="183"/>
    </row>
    <row r="63" spans="1:29" s="20" customFormat="1" ht="18.75" customHeight="1" x14ac:dyDescent="0.2">
      <c r="A63" s="214">
        <v>12</v>
      </c>
      <c r="B63" s="215"/>
      <c r="C63" s="215"/>
      <c r="D63" s="216">
        <f>'1. Quartal'!D63+'2. Quartal'!D63+'3. Quartal'!D63+'4. Quartal'!D63</f>
        <v>0</v>
      </c>
      <c r="E63" s="216"/>
      <c r="F63" s="216"/>
      <c r="G63" s="216">
        <f>'1. Quartal'!G63+'2. Quartal'!G63+'3. Quartal'!G63+'4. Quartal'!G63</f>
        <v>0</v>
      </c>
      <c r="H63" s="216"/>
      <c r="I63" s="216"/>
      <c r="J63" s="218">
        <f t="shared" si="12"/>
        <v>0</v>
      </c>
      <c r="K63" s="218"/>
      <c r="L63" s="218"/>
      <c r="M63" s="184">
        <f>'1. Quartal'!M63:O63</f>
        <v>47.7</v>
      </c>
      <c r="N63" s="185"/>
      <c r="O63" s="185"/>
      <c r="P63" s="184" t="str">
        <f t="shared" si="10"/>
        <v/>
      </c>
      <c r="Q63" s="185"/>
      <c r="R63" s="185"/>
      <c r="S63" s="184">
        <f>'1. Quartal'!S63:U63</f>
        <v>143</v>
      </c>
      <c r="T63" s="185"/>
      <c r="U63" s="185"/>
      <c r="V63" s="184" t="str">
        <f t="shared" si="11"/>
        <v/>
      </c>
      <c r="W63" s="185"/>
      <c r="X63" s="185"/>
      <c r="Y63" s="184" t="str">
        <f t="shared" si="13"/>
        <v/>
      </c>
      <c r="Z63" s="185"/>
      <c r="AA63" s="185"/>
      <c r="AB63" s="186"/>
    </row>
    <row r="64" spans="1:29" s="15" customFormat="1" ht="18.75" customHeight="1" x14ac:dyDescent="0.2">
      <c r="A64" s="193" t="s">
        <v>47</v>
      </c>
      <c r="B64" s="194"/>
      <c r="C64" s="194"/>
      <c r="D64" s="195" t="str">
        <f>IF(SUM(D51:F63)=0,"",SUM(D51:F63))</f>
        <v/>
      </c>
      <c r="E64" s="190"/>
      <c r="F64" s="190"/>
      <c r="G64" s="195" t="str">
        <f>IF(SUM(G51:I63)=0,"",SUM(G51:I63))</f>
        <v/>
      </c>
      <c r="H64" s="190"/>
      <c r="I64" s="190"/>
      <c r="J64" s="195" t="str">
        <f>IF(SUM(J51:L63)=0,"",SUM(J51:L63))</f>
        <v/>
      </c>
      <c r="K64" s="190"/>
      <c r="L64" s="190"/>
      <c r="M64" s="190"/>
      <c r="N64" s="190"/>
      <c r="O64" s="190"/>
      <c r="P64" s="187">
        <f>IF(SUM(P51:R63)=0,0,SUM(P51:R63))</f>
        <v>0</v>
      </c>
      <c r="Q64" s="188"/>
      <c r="R64" s="188"/>
      <c r="S64" s="190"/>
      <c r="T64" s="190"/>
      <c r="U64" s="190"/>
      <c r="V64" s="187">
        <f>IF(SUM(V51:X63)=0,0,SUM(V51:X63))</f>
        <v>0</v>
      </c>
      <c r="W64" s="188"/>
      <c r="X64" s="188"/>
      <c r="Y64" s="187">
        <f>IF(SUM(Y51:AB63)=0,0,SUM(Y51:AB63))</f>
        <v>0</v>
      </c>
      <c r="Z64" s="188"/>
      <c r="AA64" s="188"/>
      <c r="AB64" s="189"/>
    </row>
    <row r="65" spans="1:29" customFormat="1" ht="8.25" customHeight="1" x14ac:dyDescent="0.2">
      <c r="A65" s="224" t="e">
        <f>Kumuliert!#REF!-Kumuliert!#REF!</f>
        <v>#REF!</v>
      </c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</row>
    <row r="66" spans="1:29" s="23" customFormat="1" ht="24" customHeight="1" x14ac:dyDescent="0.2">
      <c r="A66" s="226" t="str">
        <f xml:space="preserve"> "TOTAL Leistungsbeiträge Kanton / Gemeinden kumuliert " &amp;Y1</f>
        <v>TOTAL Leistungsbeiträge Kanton / Gemeinden kumuliert 2025</v>
      </c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8"/>
      <c r="P66" s="105">
        <f>O29+P46+P64</f>
        <v>0</v>
      </c>
      <c r="Q66" s="106"/>
      <c r="R66" s="107"/>
      <c r="S66" s="108"/>
      <c r="T66" s="109"/>
      <c r="U66" s="110"/>
      <c r="V66" s="111">
        <f>U29+V46+V64</f>
        <v>0</v>
      </c>
      <c r="W66" s="112"/>
      <c r="X66" s="112"/>
      <c r="Y66" s="111">
        <f>Y29+Y46+Y64</f>
        <v>0</v>
      </c>
      <c r="Z66" s="113"/>
      <c r="AA66" s="113"/>
      <c r="AB66" s="114"/>
      <c r="AC66" s="22"/>
    </row>
  </sheetData>
  <sheetProtection algorithmName="SHA-512" hashValue="WSOxqGC92nfWA9b/1YmITqddYgDjOT1QEDC0BRH4UOYhAUVlMRmbEEYFHEoGJseIbG9CJb47PvfSFuCd0tQvZA==" saltValue="UoAylgbLfs7Gn75O8tW7hw==" spinCount="100000" sheet="1" objects="1" scenarios="1" selectLockedCells="1"/>
  <mergeCells count="519">
    <mergeCell ref="A7:AB7"/>
    <mergeCell ref="A66:O66"/>
    <mergeCell ref="P66:R66"/>
    <mergeCell ref="S66:U66"/>
    <mergeCell ref="V66:X66"/>
    <mergeCell ref="Y66:AB66"/>
    <mergeCell ref="A65:AB65"/>
    <mergeCell ref="D31:L31"/>
    <mergeCell ref="M31:R31"/>
    <mergeCell ref="S31:X31"/>
    <mergeCell ref="M33:O33"/>
    <mergeCell ref="Y25:AB25"/>
    <mergeCell ref="S32:U32"/>
    <mergeCell ref="M39:O39"/>
    <mergeCell ref="O28:P28"/>
    <mergeCell ref="M28:N28"/>
    <mergeCell ref="M37:O37"/>
    <mergeCell ref="M38:O38"/>
    <mergeCell ref="Y39:AB39"/>
    <mergeCell ref="Y40:AB40"/>
    <mergeCell ref="J33:L33"/>
    <mergeCell ref="A41:C41"/>
    <mergeCell ref="D44:F44"/>
    <mergeCell ref="G44:I44"/>
    <mergeCell ref="A44:C44"/>
    <mergeCell ref="A42:C42"/>
    <mergeCell ref="D42:F42"/>
    <mergeCell ref="G42:I42"/>
    <mergeCell ref="D35:F35"/>
    <mergeCell ref="G35:I35"/>
    <mergeCell ref="J35:L35"/>
    <mergeCell ref="D38:F38"/>
    <mergeCell ref="G38:I38"/>
    <mergeCell ref="G43:I43"/>
    <mergeCell ref="D37:F37"/>
    <mergeCell ref="G37:I37"/>
    <mergeCell ref="G39:I39"/>
    <mergeCell ref="J39:L39"/>
    <mergeCell ref="A38:C38"/>
    <mergeCell ref="A40:C40"/>
    <mergeCell ref="D34:F34"/>
    <mergeCell ref="A36:C36"/>
    <mergeCell ref="A39:C39"/>
    <mergeCell ref="G36:I36"/>
    <mergeCell ref="A37:C37"/>
    <mergeCell ref="S35:U35"/>
    <mergeCell ref="V42:X42"/>
    <mergeCell ref="V44:X44"/>
    <mergeCell ref="V43:X43"/>
    <mergeCell ref="S42:U42"/>
    <mergeCell ref="V41:X41"/>
    <mergeCell ref="V37:X37"/>
    <mergeCell ref="P44:R44"/>
    <mergeCell ref="S44:U44"/>
    <mergeCell ref="J44:L44"/>
    <mergeCell ref="J43:L43"/>
    <mergeCell ref="M43:O43"/>
    <mergeCell ref="P43:R43"/>
    <mergeCell ref="M44:O44"/>
    <mergeCell ref="S43:U43"/>
    <mergeCell ref="S39:U39"/>
    <mergeCell ref="V40:X40"/>
    <mergeCell ref="V38:X38"/>
    <mergeCell ref="D39:F39"/>
    <mergeCell ref="Y37:AB37"/>
    <mergeCell ref="Y38:AB38"/>
    <mergeCell ref="J40:L40"/>
    <mergeCell ref="Y41:AB41"/>
    <mergeCell ref="Y36:AB36"/>
    <mergeCell ref="S37:U37"/>
    <mergeCell ref="V39:X39"/>
    <mergeCell ref="S40:U40"/>
    <mergeCell ref="P39:R39"/>
    <mergeCell ref="V36:X36"/>
    <mergeCell ref="J38:L38"/>
    <mergeCell ref="P37:R37"/>
    <mergeCell ref="P36:R36"/>
    <mergeCell ref="J37:L37"/>
    <mergeCell ref="P38:R38"/>
    <mergeCell ref="S38:U38"/>
    <mergeCell ref="J36:L36"/>
    <mergeCell ref="M36:O36"/>
    <mergeCell ref="M41:O41"/>
    <mergeCell ref="M40:O40"/>
    <mergeCell ref="P40:R40"/>
    <mergeCell ref="S41:U41"/>
    <mergeCell ref="S36:U36"/>
    <mergeCell ref="P41:R41"/>
    <mergeCell ref="Y44:AB44"/>
    <mergeCell ref="P42:R42"/>
    <mergeCell ref="Y42:AB42"/>
    <mergeCell ref="A47:AB47"/>
    <mergeCell ref="A54:C54"/>
    <mergeCell ref="M42:O42"/>
    <mergeCell ref="J45:L45"/>
    <mergeCell ref="A51:C51"/>
    <mergeCell ref="D51:F51"/>
    <mergeCell ref="D54:F54"/>
    <mergeCell ref="G54:I54"/>
    <mergeCell ref="J54:L54"/>
    <mergeCell ref="A50:C50"/>
    <mergeCell ref="A45:C45"/>
    <mergeCell ref="Y43:AB43"/>
    <mergeCell ref="J49:L49"/>
    <mergeCell ref="M49:O49"/>
    <mergeCell ref="J50:L50"/>
    <mergeCell ref="Y45:AB45"/>
    <mergeCell ref="M46:O46"/>
    <mergeCell ref="J46:L46"/>
    <mergeCell ref="P45:R45"/>
    <mergeCell ref="S45:U45"/>
    <mergeCell ref="P49:R49"/>
    <mergeCell ref="Y57:AB57"/>
    <mergeCell ref="S55:U55"/>
    <mergeCell ref="M55:O55"/>
    <mergeCell ref="P55:R55"/>
    <mergeCell ref="V55:X55"/>
    <mergeCell ref="Y55:AB55"/>
    <mergeCell ref="M51:O51"/>
    <mergeCell ref="Y53:AB53"/>
    <mergeCell ref="M56:O56"/>
    <mergeCell ref="Y56:AB56"/>
    <mergeCell ref="V50:X50"/>
    <mergeCell ref="P51:R51"/>
    <mergeCell ref="S51:U51"/>
    <mergeCell ref="Y48:AB49"/>
    <mergeCell ref="P54:R54"/>
    <mergeCell ref="S54:U54"/>
    <mergeCell ref="V54:X54"/>
    <mergeCell ref="M54:O54"/>
    <mergeCell ref="V53:X53"/>
    <mergeCell ref="Y54:AB54"/>
    <mergeCell ref="M52:O52"/>
    <mergeCell ref="P52:R52"/>
    <mergeCell ref="Y52:AB52"/>
    <mergeCell ref="D57:F57"/>
    <mergeCell ref="G57:I57"/>
    <mergeCell ref="D58:F58"/>
    <mergeCell ref="G58:I58"/>
    <mergeCell ref="S52:U52"/>
    <mergeCell ref="V52:X52"/>
    <mergeCell ref="A52:C52"/>
    <mergeCell ref="D52:F52"/>
    <mergeCell ref="G52:I52"/>
    <mergeCell ref="J52:L52"/>
    <mergeCell ref="D53:F53"/>
    <mergeCell ref="G53:I53"/>
    <mergeCell ref="V58:X58"/>
    <mergeCell ref="V57:X57"/>
    <mergeCell ref="J58:L58"/>
    <mergeCell ref="M58:O58"/>
    <mergeCell ref="J56:L56"/>
    <mergeCell ref="V56:X56"/>
    <mergeCell ref="A55:C55"/>
    <mergeCell ref="A56:C56"/>
    <mergeCell ref="D56:F56"/>
    <mergeCell ref="G56:I56"/>
    <mergeCell ref="D55:F55"/>
    <mergeCell ref="G55:I55"/>
    <mergeCell ref="Y58:AB58"/>
    <mergeCell ref="D40:F40"/>
    <mergeCell ref="G50:I50"/>
    <mergeCell ref="A46:C46"/>
    <mergeCell ref="D46:F46"/>
    <mergeCell ref="G46:I46"/>
    <mergeCell ref="A48:C49"/>
    <mergeCell ref="D48:L48"/>
    <mergeCell ref="J41:L41"/>
    <mergeCell ref="A57:C57"/>
    <mergeCell ref="G51:I51"/>
    <mergeCell ref="J51:L51"/>
    <mergeCell ref="D49:F49"/>
    <mergeCell ref="G49:I49"/>
    <mergeCell ref="A53:C53"/>
    <mergeCell ref="G40:I40"/>
    <mergeCell ref="D43:F43"/>
    <mergeCell ref="G45:I45"/>
    <mergeCell ref="J42:L42"/>
    <mergeCell ref="D45:F45"/>
    <mergeCell ref="D41:F41"/>
    <mergeCell ref="G41:I41"/>
    <mergeCell ref="A43:C43"/>
    <mergeCell ref="A58:C58"/>
    <mergeCell ref="P64:R64"/>
    <mergeCell ref="S64:U64"/>
    <mergeCell ref="V64:X64"/>
    <mergeCell ref="Y64:AB64"/>
    <mergeCell ref="A64:C64"/>
    <mergeCell ref="D64:F64"/>
    <mergeCell ref="G64:I64"/>
    <mergeCell ref="J64:L64"/>
    <mergeCell ref="M64:O64"/>
    <mergeCell ref="A63:C63"/>
    <mergeCell ref="D63:F63"/>
    <mergeCell ref="G63:I63"/>
    <mergeCell ref="A61:C61"/>
    <mergeCell ref="S59:U59"/>
    <mergeCell ref="J60:L60"/>
    <mergeCell ref="M60:O60"/>
    <mergeCell ref="P60:R60"/>
    <mergeCell ref="S60:U60"/>
    <mergeCell ref="J61:L61"/>
    <mergeCell ref="J63:L63"/>
    <mergeCell ref="M63:O63"/>
    <mergeCell ref="D59:F59"/>
    <mergeCell ref="G59:I59"/>
    <mergeCell ref="D60:F60"/>
    <mergeCell ref="G60:I60"/>
    <mergeCell ref="J62:L62"/>
    <mergeCell ref="M62:O62"/>
    <mergeCell ref="A59:C59"/>
    <mergeCell ref="A60:C60"/>
    <mergeCell ref="J59:L59"/>
    <mergeCell ref="M59:O59"/>
    <mergeCell ref="A62:C62"/>
    <mergeCell ref="D61:F61"/>
    <mergeCell ref="G61:I61"/>
    <mergeCell ref="D62:F62"/>
    <mergeCell ref="G62:I62"/>
    <mergeCell ref="J53:L53"/>
    <mergeCell ref="S49:U49"/>
    <mergeCell ref="S50:U50"/>
    <mergeCell ref="S53:U53"/>
    <mergeCell ref="J57:L57"/>
    <mergeCell ref="M57:O57"/>
    <mergeCell ref="P61:R61"/>
    <mergeCell ref="S61:U61"/>
    <mergeCell ref="P58:R58"/>
    <mergeCell ref="M61:O61"/>
    <mergeCell ref="P59:R59"/>
    <mergeCell ref="P56:R56"/>
    <mergeCell ref="S56:U56"/>
    <mergeCell ref="P57:R57"/>
    <mergeCell ref="S57:U57"/>
    <mergeCell ref="S58:U58"/>
    <mergeCell ref="M53:O53"/>
    <mergeCell ref="P53:R53"/>
    <mergeCell ref="M50:O50"/>
    <mergeCell ref="P50:R50"/>
    <mergeCell ref="D50:F50"/>
    <mergeCell ref="M45:O45"/>
    <mergeCell ref="P46:R46"/>
    <mergeCell ref="A18:C18"/>
    <mergeCell ref="A19:C19"/>
    <mergeCell ref="F21:G21"/>
    <mergeCell ref="A20:C20"/>
    <mergeCell ref="A21:C21"/>
    <mergeCell ref="O21:P21"/>
    <mergeCell ref="Q20:R20"/>
    <mergeCell ref="Q21:R21"/>
    <mergeCell ref="J21:L21"/>
    <mergeCell ref="J19:L19"/>
    <mergeCell ref="F19:G19"/>
    <mergeCell ref="F20:G20"/>
    <mergeCell ref="D18:E18"/>
    <mergeCell ref="D19:E19"/>
    <mergeCell ref="J18:L18"/>
    <mergeCell ref="H18:I18"/>
    <mergeCell ref="H19:I19"/>
    <mergeCell ref="D21:E21"/>
    <mergeCell ref="F18:G18"/>
    <mergeCell ref="O24:P24"/>
    <mergeCell ref="O25:P25"/>
    <mergeCell ref="Q25:R25"/>
    <mergeCell ref="J55:L55"/>
    <mergeCell ref="M29:N29"/>
    <mergeCell ref="G33:I33"/>
    <mergeCell ref="M48:R48"/>
    <mergeCell ref="D20:E20"/>
    <mergeCell ref="J20:L20"/>
    <mergeCell ref="D36:F36"/>
    <mergeCell ref="J23:L23"/>
    <mergeCell ref="A22:C22"/>
    <mergeCell ref="D22:E22"/>
    <mergeCell ref="F22:G22"/>
    <mergeCell ref="H22:I22"/>
    <mergeCell ref="A28:C28"/>
    <mergeCell ref="D28:E28"/>
    <mergeCell ref="A26:C26"/>
    <mergeCell ref="A27:C27"/>
    <mergeCell ref="J27:L27"/>
    <mergeCell ref="H28:I28"/>
    <mergeCell ref="F28:G28"/>
    <mergeCell ref="J28:L28"/>
    <mergeCell ref="F27:G27"/>
    <mergeCell ref="H20:I20"/>
    <mergeCell ref="A35:C35"/>
    <mergeCell ref="H21:I21"/>
    <mergeCell ref="H17:I17"/>
    <mergeCell ref="A16:C16"/>
    <mergeCell ref="A17:C17"/>
    <mergeCell ref="A15:C15"/>
    <mergeCell ref="M15:N15"/>
    <mergeCell ref="M16:N16"/>
    <mergeCell ref="M17:N17"/>
    <mergeCell ref="J15:L15"/>
    <mergeCell ref="F15:G15"/>
    <mergeCell ref="F16:G16"/>
    <mergeCell ref="F17:G17"/>
    <mergeCell ref="D15:E15"/>
    <mergeCell ref="D16:E16"/>
    <mergeCell ref="D17:E17"/>
    <mergeCell ref="J17:L17"/>
    <mergeCell ref="H16:I16"/>
    <mergeCell ref="M13:R13"/>
    <mergeCell ref="S13:X13"/>
    <mergeCell ref="Q10:U10"/>
    <mergeCell ref="V10:AB10"/>
    <mergeCell ref="D14:E14"/>
    <mergeCell ref="F14:G14"/>
    <mergeCell ref="Y13:AB14"/>
    <mergeCell ref="J14:L14"/>
    <mergeCell ref="Q14:R14"/>
    <mergeCell ref="A11:I11"/>
    <mergeCell ref="J11:L11"/>
    <mergeCell ref="M11:X11"/>
    <mergeCell ref="A12:L12"/>
    <mergeCell ref="M12:AB12"/>
    <mergeCell ref="A1:X2"/>
    <mergeCell ref="Y1:AB2"/>
    <mergeCell ref="A3:F3"/>
    <mergeCell ref="G3:AB3"/>
    <mergeCell ref="Y19:AB19"/>
    <mergeCell ref="O23:P23"/>
    <mergeCell ref="S23:T23"/>
    <mergeCell ref="Y20:AB20"/>
    <mergeCell ref="Y21:AB21"/>
    <mergeCell ref="Q19:R19"/>
    <mergeCell ref="A6:F6"/>
    <mergeCell ref="G6:P6"/>
    <mergeCell ref="Q6:R6"/>
    <mergeCell ref="A9:P9"/>
    <mergeCell ref="Q9:AB9"/>
    <mergeCell ref="O16:P16"/>
    <mergeCell ref="W15:X15"/>
    <mergeCell ref="U16:V16"/>
    <mergeCell ref="H14:I14"/>
    <mergeCell ref="H15:I15"/>
    <mergeCell ref="A4:F4"/>
    <mergeCell ref="G4:P4"/>
    <mergeCell ref="A10:P10"/>
    <mergeCell ref="S6:AB6"/>
    <mergeCell ref="Q4:R4"/>
    <mergeCell ref="S4:T4"/>
    <mergeCell ref="U4:V4"/>
    <mergeCell ref="W4:AB4"/>
    <mergeCell ref="A8:AB8"/>
    <mergeCell ref="G5:P5"/>
    <mergeCell ref="Q5:R5"/>
    <mergeCell ref="S5:AB5"/>
    <mergeCell ref="M20:N20"/>
    <mergeCell ref="Y18:AB18"/>
    <mergeCell ref="Y11:AB11"/>
    <mergeCell ref="A5:F5"/>
    <mergeCell ref="Q15:R15"/>
    <mergeCell ref="Q16:R16"/>
    <mergeCell ref="M14:N14"/>
    <mergeCell ref="U14:V14"/>
    <mergeCell ref="W14:X14"/>
    <mergeCell ref="U15:V15"/>
    <mergeCell ref="S14:T14"/>
    <mergeCell ref="S15:T15"/>
    <mergeCell ref="O14:P14"/>
    <mergeCell ref="O15:P15"/>
    <mergeCell ref="A13:C14"/>
    <mergeCell ref="D13:L13"/>
    <mergeCell ref="S24:T24"/>
    <mergeCell ref="Y15:AB15"/>
    <mergeCell ref="J16:L16"/>
    <mergeCell ref="Y16:AB16"/>
    <mergeCell ref="Q17:R17"/>
    <mergeCell ref="S16:T16"/>
    <mergeCell ref="S17:T17"/>
    <mergeCell ref="O17:P17"/>
    <mergeCell ref="W16:X16"/>
    <mergeCell ref="U17:V17"/>
    <mergeCell ref="W17:X17"/>
    <mergeCell ref="Y17:AB17"/>
    <mergeCell ref="J22:L22"/>
    <mergeCell ref="M18:N18"/>
    <mergeCell ref="M19:N19"/>
    <mergeCell ref="O22:P22"/>
    <mergeCell ref="S22:T22"/>
    <mergeCell ref="W18:X18"/>
    <mergeCell ref="M22:N22"/>
    <mergeCell ref="Q18:R18"/>
    <mergeCell ref="O18:P18"/>
    <mergeCell ref="W21:X21"/>
    <mergeCell ref="O19:P19"/>
    <mergeCell ref="O20:P20"/>
    <mergeCell ref="W20:X20"/>
    <mergeCell ref="S20:T20"/>
    <mergeCell ref="S21:T21"/>
    <mergeCell ref="U19:V19"/>
    <mergeCell ref="U21:V21"/>
    <mergeCell ref="S18:T18"/>
    <mergeCell ref="U18:V18"/>
    <mergeCell ref="U20:V20"/>
    <mergeCell ref="S19:T19"/>
    <mergeCell ref="U25:V25"/>
    <mergeCell ref="W25:X25"/>
    <mergeCell ref="S25:T25"/>
    <mergeCell ref="Q24:R24"/>
    <mergeCell ref="M35:O35"/>
    <mergeCell ref="M27:N27"/>
    <mergeCell ref="O26:P26"/>
    <mergeCell ref="W19:X19"/>
    <mergeCell ref="M21:N21"/>
    <mergeCell ref="P35:R35"/>
    <mergeCell ref="M32:O32"/>
    <mergeCell ref="P32:R32"/>
    <mergeCell ref="V34:X34"/>
    <mergeCell ref="V35:X35"/>
    <mergeCell ref="O29:P29"/>
    <mergeCell ref="S28:T28"/>
    <mergeCell ref="S33:U33"/>
    <mergeCell ref="U29:V29"/>
    <mergeCell ref="Q28:R28"/>
    <mergeCell ref="S29:T29"/>
    <mergeCell ref="O27:P27"/>
    <mergeCell ref="U26:V26"/>
    <mergeCell ref="W26:X26"/>
    <mergeCell ref="U27:V27"/>
    <mergeCell ref="S26:T26"/>
    <mergeCell ref="W22:X22"/>
    <mergeCell ref="U22:V22"/>
    <mergeCell ref="Y22:AB22"/>
    <mergeCell ref="Y24:AB24"/>
    <mergeCell ref="Y23:AB23"/>
    <mergeCell ref="Y31:AB32"/>
    <mergeCell ref="Q23:R23"/>
    <mergeCell ref="U23:V23"/>
    <mergeCell ref="W29:X29"/>
    <mergeCell ref="W27:X27"/>
    <mergeCell ref="U28:V28"/>
    <mergeCell ref="W28:X28"/>
    <mergeCell ref="Y28:AB28"/>
    <mergeCell ref="U24:V24"/>
    <mergeCell ref="Y29:AB29"/>
    <mergeCell ref="Y26:AB26"/>
    <mergeCell ref="Q22:R22"/>
    <mergeCell ref="S27:T27"/>
    <mergeCell ref="Y27:AB27"/>
    <mergeCell ref="Q26:R26"/>
    <mergeCell ref="Q27:R27"/>
    <mergeCell ref="W23:X23"/>
    <mergeCell ref="W24:X24"/>
    <mergeCell ref="Y33:AB33"/>
    <mergeCell ref="J34:L34"/>
    <mergeCell ref="J29:L29"/>
    <mergeCell ref="M34:O34"/>
    <mergeCell ref="P34:R34"/>
    <mergeCell ref="P33:R33"/>
    <mergeCell ref="A29:C29"/>
    <mergeCell ref="D29:E29"/>
    <mergeCell ref="F29:G29"/>
    <mergeCell ref="A34:C34"/>
    <mergeCell ref="D32:F32"/>
    <mergeCell ref="G32:I32"/>
    <mergeCell ref="G34:I34"/>
    <mergeCell ref="A33:C33"/>
    <mergeCell ref="D33:F33"/>
    <mergeCell ref="J32:L32"/>
    <mergeCell ref="A30:AB30"/>
    <mergeCell ref="H29:I29"/>
    <mergeCell ref="Q29:R29"/>
    <mergeCell ref="A31:C32"/>
    <mergeCell ref="V32:X32"/>
    <mergeCell ref="Y34:AB34"/>
    <mergeCell ref="S34:U34"/>
    <mergeCell ref="V33:X33"/>
    <mergeCell ref="Y35:AB35"/>
    <mergeCell ref="P63:R63"/>
    <mergeCell ref="S63:U63"/>
    <mergeCell ref="V63:X63"/>
    <mergeCell ref="Y63:AB63"/>
    <mergeCell ref="Y59:AB59"/>
    <mergeCell ref="P62:R62"/>
    <mergeCell ref="S62:U62"/>
    <mergeCell ref="V62:X62"/>
    <mergeCell ref="Y60:AB60"/>
    <mergeCell ref="Y61:AB61"/>
    <mergeCell ref="V60:X60"/>
    <mergeCell ref="V59:X59"/>
    <mergeCell ref="V61:X61"/>
    <mergeCell ref="Y62:AB62"/>
    <mergeCell ref="V49:X49"/>
    <mergeCell ref="S48:X48"/>
    <mergeCell ref="V51:X51"/>
    <mergeCell ref="Y51:AB51"/>
    <mergeCell ref="Y50:AB50"/>
    <mergeCell ref="V45:X45"/>
    <mergeCell ref="Y46:AB46"/>
    <mergeCell ref="S46:U46"/>
    <mergeCell ref="V46:X46"/>
    <mergeCell ref="D27:E27"/>
    <mergeCell ref="H27:I27"/>
    <mergeCell ref="M23:N23"/>
    <mergeCell ref="M26:N26"/>
    <mergeCell ref="F25:G25"/>
    <mergeCell ref="J25:L25"/>
    <mergeCell ref="M25:N25"/>
    <mergeCell ref="A24:C24"/>
    <mergeCell ref="A25:C25"/>
    <mergeCell ref="H25:I25"/>
    <mergeCell ref="F23:G23"/>
    <mergeCell ref="F24:G24"/>
    <mergeCell ref="J26:L26"/>
    <mergeCell ref="M24:N24"/>
    <mergeCell ref="J24:L24"/>
    <mergeCell ref="A23:C23"/>
    <mergeCell ref="D23:E23"/>
    <mergeCell ref="H23:I23"/>
    <mergeCell ref="D24:E24"/>
    <mergeCell ref="D25:E25"/>
    <mergeCell ref="H24:I24"/>
    <mergeCell ref="H26:I26"/>
    <mergeCell ref="F26:G26"/>
    <mergeCell ref="D26:E26"/>
  </mergeCells>
  <phoneticPr fontId="0" type="noConversion"/>
  <conditionalFormatting sqref="J16:J29">
    <cfRule type="expression" dxfId="9" priority="7" stopIfTrue="1">
      <formula>IF($Y$11&lt;$H$29,TRUE)</formula>
    </cfRule>
  </conditionalFormatting>
  <conditionalFormatting sqref="M11:X11">
    <cfRule type="containsText" dxfId="8" priority="2" operator="containsText" text="Bettenzahl">
      <formula>NOT(ISERROR(SEARCH("Bettenzahl",M11)))</formula>
    </cfRule>
  </conditionalFormatting>
  <conditionalFormatting sqref="M12:AB12">
    <cfRule type="containsErrors" dxfId="7" priority="1">
      <formula>ISERROR(M12)</formula>
    </cfRule>
  </conditionalFormatting>
  <dataValidations disablePrompts="1" count="2">
    <dataValidation type="custom" allowBlank="1" showInputMessage="1" showErrorMessage="1" errorTitle="Zahl zu gross" error="Die Anzahl Pflegetage ausserkantonaler Bewohner kann nicht höher sein als das Total aller Pflegetage." sqref="T35:U45 T52:U63 K51:L63 N52:O63 N35:O45 K34:L45 N18:N28">
      <formula1>IF(K18&gt;F18,FALSE,TRUE)</formula1>
    </dataValidation>
    <dataValidation type="custom" allowBlank="1" showInputMessage="1" showErrorMessage="1" errorTitle="Zahl zu gross" error="Die Anzahl Pflegetage ausserkantonaler Bewohner kann nicht höher sein als das Total aller Pflegetage." sqref="T17:T28 K16:L28">
      <formula1>IF(K16&gt;#REF!,FALSE,TRUE)</formula1>
    </dataValidation>
  </dataValidations>
  <hyperlinks>
    <hyperlink ref="Q9" r:id="rId1"/>
  </hyperlinks>
  <printOptions horizontalCentered="1"/>
  <pageMargins left="0.51181102362204722" right="0.51181102362204722" top="0.31496062992125984" bottom="0.17" header="0.15748031496062992" footer="0.15748031496062992"/>
  <pageSetup paperSize="9" scale="64" orientation="portrait" r:id="rId2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D39"/>
  <sheetViews>
    <sheetView zoomScaleNormal="100" workbookViewId="0">
      <selection activeCell="G3" sqref="G3:AB3"/>
    </sheetView>
  </sheetViews>
  <sheetFormatPr baseColWidth="10" defaultRowHeight="12.75" x14ac:dyDescent="0.2"/>
  <cols>
    <col min="1" max="15" width="4.7109375" customWidth="1"/>
    <col min="16" max="16" width="7.140625" customWidth="1"/>
    <col min="17" max="28" width="4.7109375" customWidth="1"/>
  </cols>
  <sheetData>
    <row r="1" spans="1:29" ht="18.75" customHeight="1" x14ac:dyDescent="0.2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9">
        <f>'1. Quartal'!Y1:AB2</f>
        <v>2025</v>
      </c>
      <c r="Z1" s="129"/>
      <c r="AA1" s="129"/>
      <c r="AB1" s="130"/>
    </row>
    <row r="2" spans="1:29" ht="18.75" customHeight="1" x14ac:dyDescent="0.2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31"/>
      <c r="Z2" s="131"/>
      <c r="AA2" s="131"/>
      <c r="AB2" s="132"/>
    </row>
    <row r="3" spans="1:29" s="1" customFormat="1" ht="18.75" customHeight="1" x14ac:dyDescent="0.2">
      <c r="A3" s="133" t="s">
        <v>1</v>
      </c>
      <c r="B3" s="134"/>
      <c r="C3" s="134"/>
      <c r="D3" s="134"/>
      <c r="E3" s="134"/>
      <c r="F3" s="134"/>
      <c r="G3" s="135">
        <f>'1. Quartal'!G3:AB3</f>
        <v>0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</row>
    <row r="4" spans="1:29" s="1" customFormat="1" ht="18.75" customHeight="1" x14ac:dyDescent="0.2">
      <c r="A4" s="133" t="s">
        <v>14</v>
      </c>
      <c r="B4" s="134"/>
      <c r="C4" s="134"/>
      <c r="D4" s="134"/>
      <c r="E4" s="134"/>
      <c r="F4" s="134"/>
      <c r="G4" s="135">
        <f>'1. Quartal'!G4:P4</f>
        <v>0</v>
      </c>
      <c r="H4" s="135"/>
      <c r="I4" s="135"/>
      <c r="J4" s="135"/>
      <c r="K4" s="135"/>
      <c r="L4" s="135"/>
      <c r="M4" s="135"/>
      <c r="N4" s="135"/>
      <c r="O4" s="135"/>
      <c r="P4" s="135"/>
      <c r="Q4" s="134" t="s">
        <v>2</v>
      </c>
      <c r="R4" s="134"/>
      <c r="S4" s="135">
        <f>'1. Quartal'!S4:T4</f>
        <v>0</v>
      </c>
      <c r="T4" s="135"/>
      <c r="U4" s="134" t="s">
        <v>3</v>
      </c>
      <c r="V4" s="134"/>
      <c r="W4" s="135">
        <f>'1. Quartal'!W4:AB4</f>
        <v>0</v>
      </c>
      <c r="X4" s="135"/>
      <c r="Y4" s="135"/>
      <c r="Z4" s="135"/>
      <c r="AA4" s="135"/>
      <c r="AB4" s="136"/>
    </row>
    <row r="5" spans="1:29" s="1" customFormat="1" ht="18.75" customHeight="1" x14ac:dyDescent="0.2">
      <c r="A5" s="133" t="s">
        <v>4</v>
      </c>
      <c r="B5" s="134"/>
      <c r="C5" s="134"/>
      <c r="D5" s="134"/>
      <c r="E5" s="134"/>
      <c r="F5" s="134"/>
      <c r="G5" s="146">
        <f>'1. Quartal'!G5:P5</f>
        <v>0</v>
      </c>
      <c r="H5" s="147"/>
      <c r="I5" s="147"/>
      <c r="J5" s="147"/>
      <c r="K5" s="147"/>
      <c r="L5" s="147"/>
      <c r="M5" s="147"/>
      <c r="N5" s="147"/>
      <c r="O5" s="147"/>
      <c r="P5" s="147"/>
      <c r="Q5" s="134" t="s">
        <v>5</v>
      </c>
      <c r="R5" s="134"/>
      <c r="S5" s="148">
        <f>'1. Quartal'!S5:AB5</f>
        <v>0</v>
      </c>
      <c r="T5" s="149"/>
      <c r="U5" s="149"/>
      <c r="V5" s="149"/>
      <c r="W5" s="149"/>
      <c r="X5" s="149"/>
      <c r="Y5" s="149"/>
      <c r="Z5" s="149"/>
      <c r="AA5" s="149"/>
      <c r="AB5" s="150"/>
    </row>
    <row r="6" spans="1:29" s="1" customFormat="1" ht="18.75" customHeight="1" x14ac:dyDescent="0.2">
      <c r="A6" s="151" t="s">
        <v>6</v>
      </c>
      <c r="B6" s="152"/>
      <c r="C6" s="152"/>
      <c r="D6" s="152"/>
      <c r="E6" s="152"/>
      <c r="F6" s="152"/>
      <c r="G6" s="153">
        <f>'1. Quartal'!G6:P6</f>
        <v>0</v>
      </c>
      <c r="H6" s="154"/>
      <c r="I6" s="154"/>
      <c r="J6" s="154"/>
      <c r="K6" s="154"/>
      <c r="L6" s="154"/>
      <c r="M6" s="154"/>
      <c r="N6" s="154"/>
      <c r="O6" s="154"/>
      <c r="P6" s="155"/>
      <c r="Q6" s="152" t="s">
        <v>44</v>
      </c>
      <c r="R6" s="152"/>
      <c r="S6" s="153">
        <f>'1. Quartal'!S6:AB6</f>
        <v>0</v>
      </c>
      <c r="T6" s="154"/>
      <c r="U6" s="154"/>
      <c r="V6" s="154"/>
      <c r="W6" s="154"/>
      <c r="X6" s="154"/>
      <c r="Y6" s="154"/>
      <c r="Z6" s="154"/>
      <c r="AA6" s="154"/>
      <c r="AB6" s="156"/>
    </row>
    <row r="7" spans="1:29" ht="8.25" customHeight="1" x14ac:dyDescent="0.2">
      <c r="A7" s="232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</row>
    <row r="8" spans="1:29" s="1" customFormat="1" ht="30" customHeight="1" x14ac:dyDescent="0.2">
      <c r="A8" s="243" t="str">
        <f>"Zusammenfassung Leistungsbeiträge "&amp;Y1</f>
        <v>Zusammenfassung Leistungsbeiträge 2025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5"/>
      <c r="AC8" s="2"/>
    </row>
    <row r="9" spans="1:29" s="2" customFormat="1" ht="18.75" customHeight="1" x14ac:dyDescent="0.2">
      <c r="A9" s="77" t="s">
        <v>12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81" t="s">
        <v>41</v>
      </c>
      <c r="R9" s="81"/>
      <c r="S9" s="81"/>
      <c r="T9" s="81"/>
      <c r="U9" s="81"/>
      <c r="V9" s="81"/>
      <c r="W9" s="81"/>
      <c r="X9" s="81"/>
      <c r="Y9" s="81"/>
      <c r="Z9" s="81"/>
      <c r="AA9" s="81"/>
      <c r="AB9" s="242"/>
    </row>
    <row r="10" spans="1:29" s="5" customFormat="1" ht="34.5" customHeight="1" x14ac:dyDescent="0.2">
      <c r="A10" s="39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36" t="s">
        <v>8</v>
      </c>
      <c r="R10" s="36"/>
      <c r="S10" s="36"/>
      <c r="T10" s="36"/>
      <c r="U10" s="36" t="s">
        <v>13</v>
      </c>
      <c r="V10" s="36"/>
      <c r="W10" s="36"/>
      <c r="X10" s="36"/>
      <c r="Y10" s="42" t="s">
        <v>31</v>
      </c>
      <c r="Z10" s="42"/>
      <c r="AA10" s="42"/>
      <c r="AB10" s="246"/>
      <c r="AC10" s="9"/>
    </row>
    <row r="11" spans="1:29" s="8" customFormat="1" ht="18.75" customHeight="1" x14ac:dyDescent="0.2">
      <c r="A11" s="234" t="str">
        <f>"1. Quartal "&amp;Y1</f>
        <v>1. Quartal 2025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6"/>
      <c r="AC11" s="10"/>
    </row>
    <row r="12" spans="1:29" s="8" customFormat="1" ht="18.75" customHeight="1" x14ac:dyDescent="0.2">
      <c r="A12" s="237" t="s">
        <v>32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9">
        <f>SUM('1. Quartal'!$P$29)</f>
        <v>0</v>
      </c>
      <c r="R12" s="240"/>
      <c r="S12" s="240"/>
      <c r="T12" s="240"/>
      <c r="U12" s="25">
        <f>SUM('1. Quartal'!$V$29)</f>
        <v>0</v>
      </c>
      <c r="V12" s="241"/>
      <c r="W12" s="241"/>
      <c r="X12" s="241"/>
      <c r="Y12" s="229">
        <f>SUM(Q12:X12)</f>
        <v>0</v>
      </c>
      <c r="Z12" s="230"/>
      <c r="AA12" s="230"/>
      <c r="AB12" s="231"/>
      <c r="AC12" s="10"/>
    </row>
    <row r="13" spans="1:29" s="8" customFormat="1" ht="18.75" customHeight="1" x14ac:dyDescent="0.2">
      <c r="A13" s="237" t="s">
        <v>33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9">
        <f>SUM('1. Quartal'!$P$46)</f>
        <v>0</v>
      </c>
      <c r="R13" s="240"/>
      <c r="S13" s="240"/>
      <c r="T13" s="240"/>
      <c r="U13" s="25">
        <f>SUM('1. Quartal'!$V$46)</f>
        <v>0</v>
      </c>
      <c r="V13" s="241"/>
      <c r="W13" s="241"/>
      <c r="X13" s="241"/>
      <c r="Y13" s="229">
        <f>SUM(Q13:X13)</f>
        <v>0</v>
      </c>
      <c r="Z13" s="230"/>
      <c r="AA13" s="230"/>
      <c r="AB13" s="231"/>
      <c r="AC13" s="10"/>
    </row>
    <row r="14" spans="1:29" s="8" customFormat="1" ht="18.75" customHeight="1" x14ac:dyDescent="0.2">
      <c r="A14" s="237" t="s">
        <v>42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9">
        <f>SUM('1. Quartal'!$P$64)</f>
        <v>0</v>
      </c>
      <c r="R14" s="240"/>
      <c r="S14" s="240"/>
      <c r="T14" s="240"/>
      <c r="U14" s="25">
        <f>SUM('1. Quartal'!$V$64)</f>
        <v>0</v>
      </c>
      <c r="V14" s="241"/>
      <c r="W14" s="241"/>
      <c r="X14" s="241"/>
      <c r="Y14" s="229">
        <f>SUM(Q14:X14)</f>
        <v>0</v>
      </c>
      <c r="Z14" s="230"/>
      <c r="AA14" s="230"/>
      <c r="AB14" s="231"/>
    </row>
    <row r="15" spans="1:29" s="8" customFormat="1" ht="18.75" customHeight="1" x14ac:dyDescent="0.2">
      <c r="A15" s="237" t="s">
        <v>34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9">
        <f>SUM(Q12:T14)</f>
        <v>0</v>
      </c>
      <c r="R15" s="240"/>
      <c r="S15" s="240"/>
      <c r="T15" s="240"/>
      <c r="U15" s="25">
        <f>SUM(U12:X14)</f>
        <v>0</v>
      </c>
      <c r="V15" s="241"/>
      <c r="W15" s="241"/>
      <c r="X15" s="241"/>
      <c r="Y15" s="25">
        <f>SUM(Y12:AB14)</f>
        <v>0</v>
      </c>
      <c r="Z15" s="241"/>
      <c r="AA15" s="241"/>
      <c r="AB15" s="258"/>
    </row>
    <row r="16" spans="1:29" s="8" customFormat="1" ht="18.75" customHeight="1" x14ac:dyDescent="0.2">
      <c r="A16" s="234" t="str">
        <f>"2. Quartal "&amp;Y1</f>
        <v>2. Quartal 2025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6"/>
    </row>
    <row r="17" spans="1:30" s="8" customFormat="1" ht="18.75" customHeight="1" x14ac:dyDescent="0.2">
      <c r="A17" s="237" t="s">
        <v>32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9">
        <f>SUM('2. Quartal'!$P$29)</f>
        <v>0</v>
      </c>
      <c r="R17" s="240"/>
      <c r="S17" s="240"/>
      <c r="T17" s="240"/>
      <c r="U17" s="25">
        <f>SUM('2. Quartal'!$V$29)</f>
        <v>0</v>
      </c>
      <c r="V17" s="241"/>
      <c r="W17" s="241"/>
      <c r="X17" s="241"/>
      <c r="Y17" s="229">
        <f>SUM(Q17:X17)</f>
        <v>0</v>
      </c>
      <c r="Z17" s="230"/>
      <c r="AA17" s="230"/>
      <c r="AB17" s="231"/>
    </row>
    <row r="18" spans="1:30" s="8" customFormat="1" ht="18.75" customHeight="1" x14ac:dyDescent="0.2">
      <c r="A18" s="237" t="s">
        <v>33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9">
        <f>SUM('2. Quartal'!$P$46)</f>
        <v>0</v>
      </c>
      <c r="R18" s="240"/>
      <c r="S18" s="240"/>
      <c r="T18" s="240"/>
      <c r="U18" s="25">
        <f>SUM('2. Quartal'!$V$46)</f>
        <v>0</v>
      </c>
      <c r="V18" s="241"/>
      <c r="W18" s="241"/>
      <c r="X18" s="241"/>
      <c r="Y18" s="229">
        <f>SUM(Q18:X18)</f>
        <v>0</v>
      </c>
      <c r="Z18" s="230"/>
      <c r="AA18" s="230"/>
      <c r="AB18" s="231"/>
    </row>
    <row r="19" spans="1:30" s="8" customFormat="1" ht="18.75" customHeight="1" x14ac:dyDescent="0.2">
      <c r="A19" s="237" t="s">
        <v>42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9">
        <f>SUM('2. Quartal'!$P$64)</f>
        <v>0</v>
      </c>
      <c r="R19" s="240"/>
      <c r="S19" s="240"/>
      <c r="T19" s="240"/>
      <c r="U19" s="25">
        <f>SUM('2. Quartal'!$V$64)</f>
        <v>0</v>
      </c>
      <c r="V19" s="241"/>
      <c r="W19" s="241"/>
      <c r="X19" s="241"/>
      <c r="Y19" s="229">
        <f>SUM(Q19:X19)</f>
        <v>0</v>
      </c>
      <c r="Z19" s="230"/>
      <c r="AA19" s="230"/>
      <c r="AB19" s="231"/>
    </row>
    <row r="20" spans="1:30" s="8" customFormat="1" ht="18.75" customHeight="1" x14ac:dyDescent="0.2">
      <c r="A20" s="237" t="s">
        <v>34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9">
        <f>SUM(Q17:T19)</f>
        <v>0</v>
      </c>
      <c r="R20" s="240"/>
      <c r="S20" s="240"/>
      <c r="T20" s="240"/>
      <c r="U20" s="25">
        <f>SUM(U17:X19)</f>
        <v>0</v>
      </c>
      <c r="V20" s="241"/>
      <c r="W20" s="241"/>
      <c r="X20" s="241"/>
      <c r="Y20" s="25">
        <f>SUM(Y17:AB19)</f>
        <v>0</v>
      </c>
      <c r="Z20" s="241"/>
      <c r="AA20" s="241"/>
      <c r="AB20" s="258"/>
    </row>
    <row r="21" spans="1:30" s="8" customFormat="1" ht="18.75" customHeight="1" x14ac:dyDescent="0.2">
      <c r="A21" s="234" t="str">
        <f>"3. Quartal "&amp;Y1</f>
        <v>3. Quartal 2025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6"/>
    </row>
    <row r="22" spans="1:30" s="8" customFormat="1" ht="18.75" customHeight="1" x14ac:dyDescent="0.2">
      <c r="A22" s="237" t="s">
        <v>32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9">
        <f>SUM('3. Quartal'!$P$29)</f>
        <v>0</v>
      </c>
      <c r="R22" s="240"/>
      <c r="S22" s="240"/>
      <c r="T22" s="240"/>
      <c r="U22" s="25">
        <f>SUM('3. Quartal'!$V$29)</f>
        <v>0</v>
      </c>
      <c r="V22" s="241"/>
      <c r="W22" s="241"/>
      <c r="X22" s="241"/>
      <c r="Y22" s="229">
        <f>SUM(Q22:X22)</f>
        <v>0</v>
      </c>
      <c r="Z22" s="230"/>
      <c r="AA22" s="230"/>
      <c r="AB22" s="231"/>
    </row>
    <row r="23" spans="1:30" s="8" customFormat="1" ht="18.75" customHeight="1" x14ac:dyDescent="0.2">
      <c r="A23" s="237" t="s">
        <v>33</v>
      </c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9">
        <f>SUM('3. Quartal'!$P$46)</f>
        <v>0</v>
      </c>
      <c r="R23" s="240"/>
      <c r="S23" s="240"/>
      <c r="T23" s="240"/>
      <c r="U23" s="25">
        <f>SUM('3. Quartal'!$V$46)</f>
        <v>0</v>
      </c>
      <c r="V23" s="241"/>
      <c r="W23" s="241"/>
      <c r="X23" s="241"/>
      <c r="Y23" s="229">
        <f>SUM(Q23:X23)</f>
        <v>0</v>
      </c>
      <c r="Z23" s="230"/>
      <c r="AA23" s="230"/>
      <c r="AB23" s="231"/>
    </row>
    <row r="24" spans="1:30" s="8" customFormat="1" ht="18.75" customHeight="1" x14ac:dyDescent="0.2">
      <c r="A24" s="237" t="s">
        <v>42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9">
        <f>SUM('3. Quartal'!$P$64)</f>
        <v>0</v>
      </c>
      <c r="R24" s="240"/>
      <c r="S24" s="240"/>
      <c r="T24" s="240"/>
      <c r="U24" s="25">
        <f>SUM('3. Quartal'!$V$64)</f>
        <v>0</v>
      </c>
      <c r="V24" s="241"/>
      <c r="W24" s="241"/>
      <c r="X24" s="241"/>
      <c r="Y24" s="229">
        <f>SUM(Q24:X24)</f>
        <v>0</v>
      </c>
      <c r="Z24" s="230"/>
      <c r="AA24" s="230"/>
      <c r="AB24" s="231"/>
    </row>
    <row r="25" spans="1:30" s="8" customFormat="1" ht="18.75" customHeight="1" x14ac:dyDescent="0.2">
      <c r="A25" s="237" t="s">
        <v>34</v>
      </c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9">
        <f>SUM(Q22:T24)</f>
        <v>0</v>
      </c>
      <c r="R25" s="240"/>
      <c r="S25" s="240"/>
      <c r="T25" s="240"/>
      <c r="U25" s="25">
        <f>SUM(U22:X24)</f>
        <v>0</v>
      </c>
      <c r="V25" s="241"/>
      <c r="W25" s="241"/>
      <c r="X25" s="241"/>
      <c r="Y25" s="25">
        <f>SUM(Y22:AB24)</f>
        <v>0</v>
      </c>
      <c r="Z25" s="241"/>
      <c r="AA25" s="241"/>
      <c r="AB25" s="258"/>
    </row>
    <row r="26" spans="1:30" s="8" customFormat="1" ht="18.75" customHeight="1" x14ac:dyDescent="0.2">
      <c r="A26" s="234" t="str">
        <f>"4. Quartal "&amp;Y1</f>
        <v>4. Quartal 2025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6"/>
    </row>
    <row r="27" spans="1:30" s="8" customFormat="1" ht="18.75" customHeight="1" x14ac:dyDescent="0.2">
      <c r="A27" s="237" t="s">
        <v>32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9">
        <f>SUM('4. Quartal'!$P$29)</f>
        <v>0</v>
      </c>
      <c r="R27" s="240"/>
      <c r="S27" s="240"/>
      <c r="T27" s="240"/>
      <c r="U27" s="25">
        <f>SUM('4. Quartal'!$V$29)</f>
        <v>0</v>
      </c>
      <c r="V27" s="241"/>
      <c r="W27" s="241"/>
      <c r="X27" s="241"/>
      <c r="Y27" s="229">
        <f>SUM(Q27:X27)</f>
        <v>0</v>
      </c>
      <c r="Z27" s="230"/>
      <c r="AA27" s="230"/>
      <c r="AB27" s="231"/>
    </row>
    <row r="28" spans="1:30" s="8" customFormat="1" ht="18.75" customHeight="1" x14ac:dyDescent="0.2">
      <c r="A28" s="237" t="s">
        <v>33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9">
        <f>SUM('4. Quartal'!$P$46)</f>
        <v>0</v>
      </c>
      <c r="R28" s="240"/>
      <c r="S28" s="240"/>
      <c r="T28" s="240"/>
      <c r="U28" s="25">
        <f>SUM('4. Quartal'!$V$46)</f>
        <v>0</v>
      </c>
      <c r="V28" s="241"/>
      <c r="W28" s="241"/>
      <c r="X28" s="241"/>
      <c r="Y28" s="229">
        <f>SUM(Q28:X28)</f>
        <v>0</v>
      </c>
      <c r="Z28" s="230"/>
      <c r="AA28" s="230"/>
      <c r="AB28" s="231"/>
    </row>
    <row r="29" spans="1:30" s="8" customFormat="1" ht="18.75" customHeight="1" x14ac:dyDescent="0.2">
      <c r="A29" s="237" t="s">
        <v>42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9">
        <f>SUM('4. Quartal'!$P$64)</f>
        <v>0</v>
      </c>
      <c r="R29" s="240"/>
      <c r="S29" s="240"/>
      <c r="T29" s="240"/>
      <c r="U29" s="25">
        <f>SUM('4. Quartal'!$V$64)</f>
        <v>0</v>
      </c>
      <c r="V29" s="241"/>
      <c r="W29" s="241"/>
      <c r="X29" s="241"/>
      <c r="Y29" s="229">
        <f>SUM(Q29:X29)</f>
        <v>0</v>
      </c>
      <c r="Z29" s="230"/>
      <c r="AA29" s="230"/>
      <c r="AB29" s="231"/>
    </row>
    <row r="30" spans="1:30" s="8" customFormat="1" ht="18.75" customHeight="1" x14ac:dyDescent="0.2">
      <c r="A30" s="237" t="s">
        <v>34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9">
        <f>SUM(Q27:T29)</f>
        <v>0</v>
      </c>
      <c r="R30" s="240"/>
      <c r="S30" s="240"/>
      <c r="T30" s="240"/>
      <c r="U30" s="25">
        <f>SUM(U27:X29)</f>
        <v>0</v>
      </c>
      <c r="V30" s="241"/>
      <c r="W30" s="241"/>
      <c r="X30" s="241"/>
      <c r="Y30" s="25">
        <f>SUM(Y27:AB29)</f>
        <v>0</v>
      </c>
      <c r="Z30" s="241"/>
      <c r="AA30" s="241"/>
      <c r="AB30" s="258"/>
    </row>
    <row r="31" spans="1:30" s="8" customFormat="1" ht="18.75" customHeight="1" x14ac:dyDescent="0.2">
      <c r="A31" s="234" t="str">
        <f>"Total Leistungsbeiträge "&amp;Y1</f>
        <v>Total Leistungsbeiträge 2025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6"/>
    </row>
    <row r="32" spans="1:30" s="8" customFormat="1" ht="18.75" customHeight="1" x14ac:dyDescent="0.2">
      <c r="A32" s="237" t="s">
        <v>32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9">
        <f>SUM(Kumuliert!O29:R29)</f>
        <v>0</v>
      </c>
      <c r="R32" s="240"/>
      <c r="S32" s="240"/>
      <c r="T32" s="240"/>
      <c r="U32" s="25">
        <f>SUM(Kumuliert!U29:X29)</f>
        <v>0</v>
      </c>
      <c r="V32" s="241"/>
      <c r="W32" s="241"/>
      <c r="X32" s="241"/>
      <c r="Y32" s="229">
        <f>SUM(Q32:X32)</f>
        <v>0</v>
      </c>
      <c r="Z32" s="230"/>
      <c r="AA32" s="230"/>
      <c r="AB32" s="231"/>
      <c r="AD32" s="21"/>
    </row>
    <row r="33" spans="1:30" s="8" customFormat="1" ht="18.75" customHeight="1" x14ac:dyDescent="0.2">
      <c r="A33" s="259" t="s">
        <v>36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8">
        <f>IF(Kumuliert!Q29="",0,-Kumuliert!Q29)</f>
        <v>0</v>
      </c>
      <c r="R33" s="269"/>
      <c r="S33" s="269"/>
      <c r="T33" s="269"/>
      <c r="U33" s="247">
        <f>IF(Kumuliert!W29="",0,-Kumuliert!W29)</f>
        <v>0</v>
      </c>
      <c r="V33" s="248"/>
      <c r="W33" s="248"/>
      <c r="X33" s="248"/>
      <c r="Y33" s="249">
        <f>SUM(Q33:X33)</f>
        <v>0</v>
      </c>
      <c r="Z33" s="250"/>
      <c r="AA33" s="250"/>
      <c r="AB33" s="251"/>
    </row>
    <row r="34" spans="1:30" s="8" customFormat="1" ht="18.75" customHeight="1" x14ac:dyDescent="0.2">
      <c r="A34" s="237" t="s">
        <v>33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9">
        <f>Kumuliert!P46</f>
        <v>0</v>
      </c>
      <c r="R34" s="240"/>
      <c r="S34" s="240"/>
      <c r="T34" s="240"/>
      <c r="U34" s="25">
        <f>Kumuliert!V46</f>
        <v>0</v>
      </c>
      <c r="V34" s="241"/>
      <c r="W34" s="241"/>
      <c r="X34" s="241"/>
      <c r="Y34" s="229">
        <f>SUM(Q34:X34)</f>
        <v>0</v>
      </c>
      <c r="Z34" s="230"/>
      <c r="AA34" s="230"/>
      <c r="AB34" s="231"/>
      <c r="AD34" s="21"/>
    </row>
    <row r="35" spans="1:30" s="8" customFormat="1" ht="18.75" customHeight="1" x14ac:dyDescent="0.2">
      <c r="A35" s="237" t="s">
        <v>42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9">
        <f>Kumuliert!P64</f>
        <v>0</v>
      </c>
      <c r="R35" s="240"/>
      <c r="S35" s="240"/>
      <c r="T35" s="240"/>
      <c r="U35" s="25">
        <f>Kumuliert!V64</f>
        <v>0</v>
      </c>
      <c r="V35" s="241"/>
      <c r="W35" s="241"/>
      <c r="X35" s="241"/>
      <c r="Y35" s="229">
        <f>SUM(Q35:X35)</f>
        <v>0</v>
      </c>
      <c r="Z35" s="230"/>
      <c r="AA35" s="230"/>
      <c r="AB35" s="231"/>
      <c r="AD35" s="21"/>
    </row>
    <row r="36" spans="1:30" s="8" customFormat="1" ht="18.75" customHeight="1" x14ac:dyDescent="0.2">
      <c r="A36" s="261" t="s">
        <v>34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3">
        <f>SUM(Q32:T35)</f>
        <v>0</v>
      </c>
      <c r="R36" s="264"/>
      <c r="S36" s="264"/>
      <c r="T36" s="264"/>
      <c r="U36" s="265">
        <f>SUM(U32:X35)</f>
        <v>0</v>
      </c>
      <c r="V36" s="266"/>
      <c r="W36" s="266"/>
      <c r="X36" s="266"/>
      <c r="Y36" s="265">
        <f>SUM(Y32:AB35)</f>
        <v>0</v>
      </c>
      <c r="Z36" s="266"/>
      <c r="AA36" s="266"/>
      <c r="AB36" s="267"/>
      <c r="AD36" s="21"/>
    </row>
    <row r="37" spans="1:30" x14ac:dyDescent="0.2">
      <c r="A37" s="232" t="e">
        <f>Kumuliert!Y11-Kumuliert!H29</f>
        <v>#VALUE!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</row>
    <row r="38" spans="1:30" x14ac:dyDescent="0.2">
      <c r="A38" s="252" t="str">
        <f>IF(Kumuliert!H29="","",
IF(Kumuliert!H29&lt;Kumuliert!Y11+1,"","Achtung: Zuviele Pflegetage im Jahr abgerechnet. Korrektur erfolgt durch das Gesundheitsamt."))</f>
        <v/>
      </c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4"/>
    </row>
    <row r="39" spans="1:30" x14ac:dyDescent="0.2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7"/>
    </row>
  </sheetData>
  <sheetProtection algorithmName="SHA-512" hashValue="6gN7FkCPmOc/Hl53+jue/aZZewkQLxLo0k2ivgWsRPnK0xy2P1Taysu3OKpdnvwxQ6IJnjagsBuLWkn2nrzNVQ==" saltValue="W3MgM8ttDAqp6VD6kO1C2A==" spinCount="100000" sheet="1" objects="1" scenarios="1" selectLockedCells="1"/>
  <mergeCells count="117">
    <mergeCell ref="A30:P30"/>
    <mergeCell ref="Q30:T30"/>
    <mergeCell ref="U30:X30"/>
    <mergeCell ref="Y30:AB30"/>
    <mergeCell ref="A29:P29"/>
    <mergeCell ref="Y27:AB27"/>
    <mergeCell ref="A28:P28"/>
    <mergeCell ref="A15:P15"/>
    <mergeCell ref="Q15:T15"/>
    <mergeCell ref="U15:X15"/>
    <mergeCell ref="Y15:AB15"/>
    <mergeCell ref="A19:P19"/>
    <mergeCell ref="Q19:T19"/>
    <mergeCell ref="U19:X19"/>
    <mergeCell ref="Y19:AB19"/>
    <mergeCell ref="A17:P17"/>
    <mergeCell ref="Y29:AB29"/>
    <mergeCell ref="A27:P27"/>
    <mergeCell ref="Q27:T27"/>
    <mergeCell ref="U27:X27"/>
    <mergeCell ref="A20:P20"/>
    <mergeCell ref="Q20:T20"/>
    <mergeCell ref="U20:X20"/>
    <mergeCell ref="Y20:AB20"/>
    <mergeCell ref="A38:AB39"/>
    <mergeCell ref="A37:AB37"/>
    <mergeCell ref="U28:X28"/>
    <mergeCell ref="Y28:AB28"/>
    <mergeCell ref="Q28:T28"/>
    <mergeCell ref="U24:X24"/>
    <mergeCell ref="Y24:AB24"/>
    <mergeCell ref="U22:X22"/>
    <mergeCell ref="Y22:AB22"/>
    <mergeCell ref="A24:P24"/>
    <mergeCell ref="Q24:T24"/>
    <mergeCell ref="Y25:AB25"/>
    <mergeCell ref="A34:P34"/>
    <mergeCell ref="Y35:AB35"/>
    <mergeCell ref="Q34:T34"/>
    <mergeCell ref="U34:X34"/>
    <mergeCell ref="Y34:AB34"/>
    <mergeCell ref="A35:P35"/>
    <mergeCell ref="A33:P33"/>
    <mergeCell ref="A36:P36"/>
    <mergeCell ref="Q36:T36"/>
    <mergeCell ref="U36:X36"/>
    <mergeCell ref="Y36:AB36"/>
    <mergeCell ref="Q33:T33"/>
    <mergeCell ref="U33:X33"/>
    <mergeCell ref="Y33:AB33"/>
    <mergeCell ref="Q35:T35"/>
    <mergeCell ref="U35:X35"/>
    <mergeCell ref="A26:AB26"/>
    <mergeCell ref="A16:AB16"/>
    <mergeCell ref="A21:AB21"/>
    <mergeCell ref="A25:P25"/>
    <mergeCell ref="Q25:T25"/>
    <mergeCell ref="U25:X25"/>
    <mergeCell ref="A31:AB31"/>
    <mergeCell ref="U32:X32"/>
    <mergeCell ref="Y32:AB32"/>
    <mergeCell ref="A32:P32"/>
    <mergeCell ref="Q32:T32"/>
    <mergeCell ref="Q17:T17"/>
    <mergeCell ref="U17:X17"/>
    <mergeCell ref="Y17:AB17"/>
    <mergeCell ref="A18:P18"/>
    <mergeCell ref="Q18:T18"/>
    <mergeCell ref="U18:X18"/>
    <mergeCell ref="Y18:AB18"/>
    <mergeCell ref="Q29:T29"/>
    <mergeCell ref="U29:X29"/>
    <mergeCell ref="A23:P23"/>
    <mergeCell ref="Q23:T23"/>
    <mergeCell ref="U23:X23"/>
    <mergeCell ref="Y23:AB23"/>
    <mergeCell ref="Q22:T22"/>
    <mergeCell ref="A22:P22"/>
    <mergeCell ref="A5:F5"/>
    <mergeCell ref="G5:P5"/>
    <mergeCell ref="Q5:R5"/>
    <mergeCell ref="S5:AB5"/>
    <mergeCell ref="A6:F6"/>
    <mergeCell ref="G6:P6"/>
    <mergeCell ref="Q6:R6"/>
    <mergeCell ref="S6:AB6"/>
    <mergeCell ref="A14:P14"/>
    <mergeCell ref="Q14:T14"/>
    <mergeCell ref="U14:X14"/>
    <mergeCell ref="A9:P9"/>
    <mergeCell ref="Q9:AB9"/>
    <mergeCell ref="A8:AB8"/>
    <mergeCell ref="U10:X10"/>
    <mergeCell ref="Q10:T10"/>
    <mergeCell ref="A10:P10"/>
    <mergeCell ref="Y10:AB10"/>
    <mergeCell ref="Y14:AB14"/>
    <mergeCell ref="Y13:AB13"/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  <mergeCell ref="A7:AB7"/>
    <mergeCell ref="A11:AB11"/>
    <mergeCell ref="A12:P12"/>
    <mergeCell ref="Q12:T12"/>
    <mergeCell ref="U12:X12"/>
    <mergeCell ref="Y12:AB12"/>
    <mergeCell ref="A13:P13"/>
    <mergeCell ref="Q13:T13"/>
    <mergeCell ref="U13:X13"/>
  </mergeCells>
  <conditionalFormatting sqref="Q33:T33">
    <cfRule type="cellIs" dxfId="6" priority="4" operator="lessThan">
      <formula>0</formula>
    </cfRule>
  </conditionalFormatting>
  <conditionalFormatting sqref="U33:X33">
    <cfRule type="cellIs" dxfId="5" priority="3" operator="lessThan">
      <formula>0</formula>
    </cfRule>
  </conditionalFormatting>
  <conditionalFormatting sqref="Y33:AB33">
    <cfRule type="cellIs" dxfId="4" priority="2" operator="lessThan">
      <formula>0</formula>
    </cfRule>
  </conditionalFormatting>
  <conditionalFormatting sqref="A33:Y33">
    <cfRule type="expression" dxfId="3" priority="1" stopIfTrue="1">
      <formula>IF($A$37&lt;0,TRUE)</formula>
    </cfRule>
  </conditionalFormatting>
  <printOptions horizontalCentered="1"/>
  <pageMargins left="0.51181102362204722" right="0.51181102362204722" top="0.31496062992125984" bottom="0.31496062992125984" header="0.15748031496062992" footer="0.15748031496062992"/>
  <pageSetup paperSize="9" scale="70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8"/>
  <sheetViews>
    <sheetView tabSelected="1" zoomScaleNormal="100" workbookViewId="0">
      <selection activeCell="D16" sqref="D16:E16"/>
    </sheetView>
  </sheetViews>
  <sheetFormatPr baseColWidth="10" defaultColWidth="11.42578125" defaultRowHeight="12.75" x14ac:dyDescent="0.2"/>
  <cols>
    <col min="1" max="15" width="4.7109375" style="12" customWidth="1"/>
    <col min="16" max="16" width="7.140625" style="12" customWidth="1"/>
    <col min="17" max="18" width="5.140625" style="12" customWidth="1"/>
    <col min="19" max="21" width="4.7109375" style="12" customWidth="1"/>
    <col min="22" max="22" width="7.28515625" style="12" customWidth="1"/>
    <col min="23" max="24" width="5.140625" style="12" customWidth="1"/>
    <col min="25" max="28" width="4.7109375" style="12" customWidth="1"/>
    <col min="29" max="16384" width="11.42578125" style="12"/>
  </cols>
  <sheetData>
    <row r="1" spans="1:31" customFormat="1" ht="18.75" customHeight="1" x14ac:dyDescent="0.2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9">
        <f>'1. Quartal'!Y1:AB2</f>
        <v>2025</v>
      </c>
      <c r="Z1" s="129"/>
      <c r="AA1" s="129"/>
      <c r="AB1" s="130"/>
    </row>
    <row r="2" spans="1:31" customFormat="1" ht="18.75" customHeight="1" x14ac:dyDescent="0.2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31"/>
      <c r="Z2" s="131"/>
      <c r="AA2" s="131"/>
      <c r="AB2" s="132"/>
    </row>
    <row r="3" spans="1:31" s="1" customFormat="1" ht="18.75" customHeight="1" x14ac:dyDescent="0.2">
      <c r="A3" s="133" t="s">
        <v>1</v>
      </c>
      <c r="B3" s="134"/>
      <c r="C3" s="134"/>
      <c r="D3" s="134"/>
      <c r="E3" s="134"/>
      <c r="F3" s="134"/>
      <c r="G3" s="135">
        <f>'1. Quartal'!G3:AB3</f>
        <v>0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</row>
    <row r="4" spans="1:31" s="1" customFormat="1" ht="18.75" customHeight="1" x14ac:dyDescent="0.2">
      <c r="A4" s="133" t="s">
        <v>14</v>
      </c>
      <c r="B4" s="134"/>
      <c r="C4" s="134"/>
      <c r="D4" s="134"/>
      <c r="E4" s="134"/>
      <c r="F4" s="134"/>
      <c r="G4" s="135">
        <f>'1. Quartal'!G4:P4</f>
        <v>0</v>
      </c>
      <c r="H4" s="135"/>
      <c r="I4" s="135"/>
      <c r="J4" s="135"/>
      <c r="K4" s="135"/>
      <c r="L4" s="135"/>
      <c r="M4" s="135"/>
      <c r="N4" s="135"/>
      <c r="O4" s="135"/>
      <c r="P4" s="135"/>
      <c r="Q4" s="134" t="s">
        <v>2</v>
      </c>
      <c r="R4" s="134"/>
      <c r="S4" s="135">
        <f>'1. Quartal'!S4:T4</f>
        <v>0</v>
      </c>
      <c r="T4" s="135"/>
      <c r="U4" s="134" t="s">
        <v>3</v>
      </c>
      <c r="V4" s="134"/>
      <c r="W4" s="135">
        <f>'1. Quartal'!W4:AB4</f>
        <v>0</v>
      </c>
      <c r="X4" s="135"/>
      <c r="Y4" s="135"/>
      <c r="Z4" s="135"/>
      <c r="AA4" s="135"/>
      <c r="AB4" s="136"/>
    </row>
    <row r="5" spans="1:31" s="1" customFormat="1" ht="18.75" customHeight="1" x14ac:dyDescent="0.2">
      <c r="A5" s="133" t="s">
        <v>4</v>
      </c>
      <c r="B5" s="134"/>
      <c r="C5" s="134"/>
      <c r="D5" s="134"/>
      <c r="E5" s="134"/>
      <c r="F5" s="134"/>
      <c r="G5" s="146">
        <f>'1. Quartal'!G5:P5</f>
        <v>0</v>
      </c>
      <c r="H5" s="147"/>
      <c r="I5" s="147"/>
      <c r="J5" s="147"/>
      <c r="K5" s="147"/>
      <c r="L5" s="147"/>
      <c r="M5" s="147"/>
      <c r="N5" s="147"/>
      <c r="O5" s="147"/>
      <c r="P5" s="147"/>
      <c r="Q5" s="134" t="s">
        <v>5</v>
      </c>
      <c r="R5" s="134"/>
      <c r="S5" s="148">
        <f>'1. Quartal'!S5:AB5</f>
        <v>0</v>
      </c>
      <c r="T5" s="149"/>
      <c r="U5" s="149"/>
      <c r="V5" s="149"/>
      <c r="W5" s="149"/>
      <c r="X5" s="149"/>
      <c r="Y5" s="149"/>
      <c r="Z5" s="149"/>
      <c r="AA5" s="149"/>
      <c r="AB5" s="150"/>
    </row>
    <row r="6" spans="1:31" s="1" customFormat="1" ht="18.75" customHeight="1" x14ac:dyDescent="0.2">
      <c r="A6" s="151" t="s">
        <v>6</v>
      </c>
      <c r="B6" s="152"/>
      <c r="C6" s="152"/>
      <c r="D6" s="152"/>
      <c r="E6" s="152"/>
      <c r="F6" s="152"/>
      <c r="G6" s="153">
        <f>'1. Quartal'!G6:P6</f>
        <v>0</v>
      </c>
      <c r="H6" s="154"/>
      <c r="I6" s="154"/>
      <c r="J6" s="154"/>
      <c r="K6" s="154"/>
      <c r="L6" s="154"/>
      <c r="M6" s="154"/>
      <c r="N6" s="154"/>
      <c r="O6" s="154"/>
      <c r="P6" s="155"/>
      <c r="Q6" s="152" t="s">
        <v>44</v>
      </c>
      <c r="R6" s="152"/>
      <c r="S6" s="153">
        <f>'1. Quartal'!S6:AB6</f>
        <v>0</v>
      </c>
      <c r="T6" s="154"/>
      <c r="U6" s="154"/>
      <c r="V6" s="154"/>
      <c r="W6" s="154"/>
      <c r="X6" s="154"/>
      <c r="Y6" s="154"/>
      <c r="Z6" s="154"/>
      <c r="AA6" s="154"/>
      <c r="AB6" s="156"/>
    </row>
    <row r="7" spans="1:31" customFormat="1" ht="8.25" customHeight="1" x14ac:dyDescent="0.2">
      <c r="A7" s="224" t="e">
        <f>Jahresschlussmeldung!#REF!-Jahresschlussmeldung!#REF!</f>
        <v>#REF!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</row>
    <row r="8" spans="1:31" s="13" customFormat="1" ht="19.5" customHeight="1" x14ac:dyDescent="0.2">
      <c r="A8" s="288" t="str">
        <f>"Jahresschlussmeldung "&amp;Y1</f>
        <v>Jahresschlussmeldung 2025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90"/>
    </row>
    <row r="9" spans="1:31" s="14" customFormat="1" ht="18.75" customHeight="1" x14ac:dyDescent="0.2">
      <c r="A9" s="141" t="str">
        <f>"Bei Bedarf ausfüllen resp. Korrigieren und bis 30. März " &amp;Y1+1&amp;" einschicken an:"</f>
        <v>Bei Bedarf ausfüllen resp. Korrigieren und bis 30. März 2026 einschicken an: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81" t="s">
        <v>15</v>
      </c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4"/>
    </row>
    <row r="10" spans="1:31" s="14" customFormat="1" ht="18.75" customHeight="1" x14ac:dyDescent="0.2">
      <c r="A10" s="145" t="s">
        <v>12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81" t="s">
        <v>39</v>
      </c>
      <c r="R10" s="81"/>
      <c r="S10" s="81"/>
      <c r="T10" s="81"/>
      <c r="U10" s="81"/>
      <c r="V10" s="82" t="s">
        <v>40</v>
      </c>
      <c r="W10" s="82"/>
      <c r="X10" s="82"/>
      <c r="Y10" s="82"/>
      <c r="Z10" s="82"/>
      <c r="AA10" s="82"/>
      <c r="AB10" s="83"/>
    </row>
    <row r="11" spans="1:31" s="1" customFormat="1" ht="18.75" customHeight="1" x14ac:dyDescent="0.2">
      <c r="A11" s="133" t="s">
        <v>30</v>
      </c>
      <c r="B11" s="134"/>
      <c r="C11" s="134"/>
      <c r="D11" s="134"/>
      <c r="E11" s="134"/>
      <c r="F11" s="134"/>
      <c r="G11" s="134"/>
      <c r="H11" s="134"/>
      <c r="I11" s="134"/>
      <c r="J11" s="208" t="str">
        <f>IF('1. Quartal'!J11:L11="","",'1. Quartal'!J11:L11)</f>
        <v/>
      </c>
      <c r="K11" s="208"/>
      <c r="L11" s="208"/>
      <c r="M11" s="209" t="str">
        <f>IF(J11="","Bitte Bettenzahl gemäss Pflegeheimliste eintragen !      ","Maximal beitragsberechtigte Pflegetage:")</f>
        <v xml:space="preserve">Bitte Bettenzahl gemäss Pflegeheimliste eintragen !      </v>
      </c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5" t="str">
        <f>IF(J11="","",J11*365)</f>
        <v/>
      </c>
      <c r="Z11" s="205"/>
      <c r="AA11" s="205"/>
      <c r="AB11" s="206"/>
    </row>
    <row r="12" spans="1:31" s="3" customFormat="1" ht="18.75" customHeight="1" x14ac:dyDescent="0.2">
      <c r="A12" s="210" t="s">
        <v>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211" t="str">
        <f>IF(H29="","",
IF(H29&lt;Y11+1,"","Achtung: Zuviele Pflegetage im Jahr abgerechnet. "))</f>
        <v/>
      </c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2"/>
    </row>
    <row r="13" spans="1:31" s="16" customFormat="1" ht="17.25" customHeight="1" x14ac:dyDescent="0.2">
      <c r="A13" s="157" t="s">
        <v>20</v>
      </c>
      <c r="B13" s="158"/>
      <c r="C13" s="158"/>
      <c r="D13" s="207" t="str">
        <f>"Pflegetage "&amp;Y1</f>
        <v>Pflegetage 2025</v>
      </c>
      <c r="E13" s="161"/>
      <c r="F13" s="161"/>
      <c r="G13" s="161"/>
      <c r="H13" s="161"/>
      <c r="I13" s="161"/>
      <c r="J13" s="161"/>
      <c r="K13" s="161"/>
      <c r="L13" s="161"/>
      <c r="M13" s="162" t="s">
        <v>8</v>
      </c>
      <c r="N13" s="162"/>
      <c r="O13" s="162"/>
      <c r="P13" s="162"/>
      <c r="Q13" s="162"/>
      <c r="R13" s="162"/>
      <c r="S13" s="162" t="s">
        <v>13</v>
      </c>
      <c r="T13" s="162"/>
      <c r="U13" s="162"/>
      <c r="V13" s="162"/>
      <c r="W13" s="162"/>
      <c r="X13" s="162"/>
      <c r="Y13" s="160" t="s">
        <v>29</v>
      </c>
      <c r="Z13" s="158"/>
      <c r="AA13" s="158"/>
      <c r="AB13" s="163"/>
      <c r="AE13" s="24"/>
    </row>
    <row r="14" spans="1:31" s="17" customFormat="1" ht="34.5" customHeight="1" x14ac:dyDescent="0.2">
      <c r="A14" s="159"/>
      <c r="B14" s="158"/>
      <c r="C14" s="158"/>
      <c r="D14" s="164" t="s">
        <v>17</v>
      </c>
      <c r="E14" s="165"/>
      <c r="F14" s="164" t="s">
        <v>24</v>
      </c>
      <c r="G14" s="165"/>
      <c r="H14" s="164" t="s">
        <v>27</v>
      </c>
      <c r="I14" s="165"/>
      <c r="J14" s="164" t="s">
        <v>25</v>
      </c>
      <c r="K14" s="165"/>
      <c r="L14" s="165"/>
      <c r="M14" s="164" t="s">
        <v>21</v>
      </c>
      <c r="N14" s="165"/>
      <c r="O14" s="164" t="s">
        <v>28</v>
      </c>
      <c r="P14" s="165"/>
      <c r="Q14" s="164" t="s">
        <v>26</v>
      </c>
      <c r="R14" s="165"/>
      <c r="S14" s="164" t="s">
        <v>21</v>
      </c>
      <c r="T14" s="165"/>
      <c r="U14" s="164" t="s">
        <v>28</v>
      </c>
      <c r="V14" s="165"/>
      <c r="W14" s="164" t="s">
        <v>26</v>
      </c>
      <c r="X14" s="165"/>
      <c r="Y14" s="158"/>
      <c r="Z14" s="158"/>
      <c r="AA14" s="158"/>
      <c r="AB14" s="163"/>
    </row>
    <row r="15" spans="1:31" s="18" customFormat="1" ht="14.25" customHeight="1" x14ac:dyDescent="0.2">
      <c r="A15" s="173" t="s">
        <v>9</v>
      </c>
      <c r="B15" s="161"/>
      <c r="C15" s="161"/>
      <c r="D15" s="172" t="s">
        <v>10</v>
      </c>
      <c r="E15" s="174"/>
      <c r="F15" s="172" t="s">
        <v>10</v>
      </c>
      <c r="G15" s="174"/>
      <c r="H15" s="172" t="s">
        <v>10</v>
      </c>
      <c r="I15" s="174"/>
      <c r="J15" s="172" t="s">
        <v>10</v>
      </c>
      <c r="K15" s="172"/>
      <c r="L15" s="172"/>
      <c r="M15" s="172" t="s">
        <v>11</v>
      </c>
      <c r="N15" s="172"/>
      <c r="O15" s="172" t="s">
        <v>11</v>
      </c>
      <c r="P15" s="172"/>
      <c r="Q15" s="172" t="s">
        <v>11</v>
      </c>
      <c r="R15" s="172"/>
      <c r="S15" s="172" t="s">
        <v>11</v>
      </c>
      <c r="T15" s="172"/>
      <c r="U15" s="172" t="s">
        <v>11</v>
      </c>
      <c r="V15" s="172"/>
      <c r="W15" s="172" t="s">
        <v>11</v>
      </c>
      <c r="X15" s="172"/>
      <c r="Y15" s="172" t="s">
        <v>11</v>
      </c>
      <c r="Z15" s="172"/>
      <c r="AA15" s="172"/>
      <c r="AB15" s="163"/>
    </row>
    <row r="16" spans="1:31" s="20" customFormat="1" ht="18.75" customHeight="1" x14ac:dyDescent="0.2">
      <c r="A16" s="181">
        <v>0</v>
      </c>
      <c r="B16" s="161"/>
      <c r="C16" s="161"/>
      <c r="D16" s="29">
        <f>'1. Quartal'!D16:F16+'2. Quartal'!D16:F16+'3. Quartal'!D16:F16+'4. Quartal'!D16:F16</f>
        <v>0</v>
      </c>
      <c r="E16" s="286"/>
      <c r="F16" s="29">
        <f>'1. Quartal'!G16+'2. Quartal'!G16+'3. Quartal'!G16+'4. Quartal'!G16</f>
        <v>0</v>
      </c>
      <c r="G16" s="286"/>
      <c r="H16" s="177">
        <f>SUM(D16,-F16)</f>
        <v>0</v>
      </c>
      <c r="I16" s="178"/>
      <c r="J16" s="180">
        <f>IF(H16=0,0,IF($J$11*(DATE($Y$1+1,1,1)-DATE($Y$1,1,1))&gt;SUM(H16:$I$28),H16,($J$11*(DATE($Y$1+1,1,1)-DATE($Y$1,1,1)))-SUM(J17:$L$28)))</f>
        <v>0</v>
      </c>
      <c r="K16" s="176"/>
      <c r="L16" s="176"/>
      <c r="M16" s="179">
        <f>'1. Quartal'!M16:O16</f>
        <v>0</v>
      </c>
      <c r="N16" s="179"/>
      <c r="O16" s="200" t="str">
        <f t="shared" ref="O16:O28" si="0">IF(J16=0,"",J16*M16)</f>
        <v/>
      </c>
      <c r="P16" s="200"/>
      <c r="Q16" s="200" t="str">
        <f>IF(H16=0,"",IF((H16-J16)*M16=0,"",(H16-J16)*M16))</f>
        <v/>
      </c>
      <c r="R16" s="200"/>
      <c r="S16" s="179">
        <f>'1. Quartal'!S16:U16</f>
        <v>0</v>
      </c>
      <c r="T16" s="179"/>
      <c r="U16" s="200" t="str">
        <f t="shared" ref="U16:U28" si="1">IF(J16=0,"",J16*S16)</f>
        <v/>
      </c>
      <c r="V16" s="200"/>
      <c r="W16" s="200" t="str">
        <f>IF(H16=0,"",IF((H16-J16)*S16=0,"",(H16-J16)*S16))</f>
        <v/>
      </c>
      <c r="X16" s="200"/>
      <c r="Y16" s="179" t="str">
        <f>IF(H16&gt;0,0,"")</f>
        <v/>
      </c>
      <c r="Z16" s="182"/>
      <c r="AA16" s="182"/>
      <c r="AB16" s="183"/>
      <c r="AC16" s="19"/>
    </row>
    <row r="17" spans="1:29" s="20" customFormat="1" ht="18.75" customHeight="1" x14ac:dyDescent="0.2">
      <c r="A17" s="181">
        <v>1</v>
      </c>
      <c r="B17" s="161"/>
      <c r="C17" s="161"/>
      <c r="D17" s="29">
        <f>'1. Quartal'!D17:F17+'2. Quartal'!D17:F17+'3. Quartal'!D17:F17+'4. Quartal'!D17:F17</f>
        <v>0</v>
      </c>
      <c r="E17" s="286"/>
      <c r="F17" s="29">
        <f>'1. Quartal'!G17+'2. Quartal'!G17+'3. Quartal'!G17+'4. Quartal'!G17</f>
        <v>0</v>
      </c>
      <c r="G17" s="286"/>
      <c r="H17" s="177">
        <f t="shared" ref="H17:H28" si="2">SUM(D17,-F17)</f>
        <v>0</v>
      </c>
      <c r="I17" s="178"/>
      <c r="J17" s="180">
        <f>IF(H17=0,0,IF($J$11*(DATE($Y$1+1,1,1)-DATE($Y$1,1,1))&gt;SUM(H17:$I$28),H17,($J$11*(DATE($Y$1+1,1,1)-DATE($Y$1,1,1)))-SUM(J18:$L$28)))</f>
        <v>0</v>
      </c>
      <c r="K17" s="176"/>
      <c r="L17" s="176"/>
      <c r="M17" s="179">
        <f>'1. Quartal'!M17:O17</f>
        <v>0</v>
      </c>
      <c r="N17" s="179"/>
      <c r="O17" s="200" t="str">
        <f t="shared" si="0"/>
        <v/>
      </c>
      <c r="P17" s="200"/>
      <c r="Q17" s="200" t="str">
        <f t="shared" ref="Q17:Q28" si="3">IF(H17=0,"",IF((H17-J17)*M17=0,"",(H17-J17)*M17))</f>
        <v/>
      </c>
      <c r="R17" s="200"/>
      <c r="S17" s="179">
        <f>'1. Quartal'!S17:U17</f>
        <v>0</v>
      </c>
      <c r="T17" s="179"/>
      <c r="U17" s="200" t="str">
        <f t="shared" si="1"/>
        <v/>
      </c>
      <c r="V17" s="200"/>
      <c r="W17" s="200" t="str">
        <f t="shared" ref="W17:W28" si="4">IF(H17=0,"",IF((H17-J17)*S17=0,"",(H17-J17)*S17))</f>
        <v/>
      </c>
      <c r="X17" s="200"/>
      <c r="Y17" s="179" t="str">
        <f>IF(H17&gt;0,0,"")</f>
        <v/>
      </c>
      <c r="Z17" s="182"/>
      <c r="AA17" s="182"/>
      <c r="AB17" s="183"/>
      <c r="AC17" s="19"/>
    </row>
    <row r="18" spans="1:29" s="20" customFormat="1" ht="18.75" customHeight="1" x14ac:dyDescent="0.2">
      <c r="A18" s="181">
        <v>2</v>
      </c>
      <c r="B18" s="161"/>
      <c r="C18" s="161"/>
      <c r="D18" s="29">
        <f>'1. Quartal'!D18:F18+'2. Quartal'!D18:F18+'3. Quartal'!D18:F18+'4. Quartal'!D18:F18</f>
        <v>0</v>
      </c>
      <c r="E18" s="286"/>
      <c r="F18" s="29">
        <f>'1. Quartal'!G18+'2. Quartal'!G18+'3. Quartal'!G18+'4. Quartal'!G18</f>
        <v>0</v>
      </c>
      <c r="G18" s="286"/>
      <c r="H18" s="177">
        <f t="shared" si="2"/>
        <v>0</v>
      </c>
      <c r="I18" s="178"/>
      <c r="J18" s="180">
        <f>IF(H18=0,0,IF($J$11*(DATE($Y$1+1,1,1)-DATE($Y$1,1,1))&gt;SUM(H18:$I$28),H18,($J$11*(DATE($Y$1+1,1,1)-DATE($Y$1,1,1)))-SUM(J19:$L$28)))</f>
        <v>0</v>
      </c>
      <c r="K18" s="176"/>
      <c r="L18" s="176"/>
      <c r="M18" s="179">
        <f>'1. Quartal'!M18:O18</f>
        <v>0.2</v>
      </c>
      <c r="N18" s="179"/>
      <c r="O18" s="200" t="str">
        <f t="shared" si="0"/>
        <v/>
      </c>
      <c r="P18" s="200"/>
      <c r="Q18" s="200" t="str">
        <f t="shared" si="3"/>
        <v/>
      </c>
      <c r="R18" s="200"/>
      <c r="S18" s="179">
        <f>'1. Quartal'!S18:U18</f>
        <v>0.5</v>
      </c>
      <c r="T18" s="179"/>
      <c r="U18" s="200" t="str">
        <f t="shared" si="1"/>
        <v/>
      </c>
      <c r="V18" s="200"/>
      <c r="W18" s="200" t="str">
        <f t="shared" si="4"/>
        <v/>
      </c>
      <c r="X18" s="200"/>
      <c r="Y18" s="179" t="str">
        <f>IF(SUM(O18,U18)=0,IF(H18&gt;0,0,""),SUM(O18,U18))</f>
        <v/>
      </c>
      <c r="Z18" s="182"/>
      <c r="AA18" s="182"/>
      <c r="AB18" s="183"/>
    </row>
    <row r="19" spans="1:29" s="20" customFormat="1" ht="18.75" customHeight="1" x14ac:dyDescent="0.2">
      <c r="A19" s="181">
        <v>3</v>
      </c>
      <c r="B19" s="161"/>
      <c r="C19" s="161"/>
      <c r="D19" s="29">
        <f>'1. Quartal'!D19:F19+'2. Quartal'!D19:F19+'3. Quartal'!D19:F19+'4. Quartal'!D19:F19</f>
        <v>0</v>
      </c>
      <c r="E19" s="286"/>
      <c r="F19" s="29">
        <f>'1. Quartal'!G19+'2. Quartal'!G19+'3. Quartal'!G19+'4. Quartal'!G19</f>
        <v>0</v>
      </c>
      <c r="G19" s="286"/>
      <c r="H19" s="177">
        <f t="shared" si="2"/>
        <v>0</v>
      </c>
      <c r="I19" s="178"/>
      <c r="J19" s="180">
        <f>IF(H19=0,0,IF($J$11*(DATE($Y$1+1,1,1)-DATE($Y$1,1,1))&gt;SUM(H19:$I$28),H19,($J$11*(DATE($Y$1+1,1,1)-DATE($Y$1,1,1)))-SUM(J20:$L$28)))</f>
        <v>0</v>
      </c>
      <c r="K19" s="176"/>
      <c r="L19" s="176"/>
      <c r="M19" s="179">
        <f>'1. Quartal'!M19:O19</f>
        <v>4.9000000000000004</v>
      </c>
      <c r="N19" s="179"/>
      <c r="O19" s="200" t="str">
        <f t="shared" si="0"/>
        <v/>
      </c>
      <c r="P19" s="200"/>
      <c r="Q19" s="200" t="str">
        <f t="shared" si="3"/>
        <v/>
      </c>
      <c r="R19" s="200"/>
      <c r="S19" s="179">
        <f>'1. Quartal'!S19:U19</f>
        <v>14.8</v>
      </c>
      <c r="T19" s="179"/>
      <c r="U19" s="200" t="str">
        <f t="shared" si="1"/>
        <v/>
      </c>
      <c r="V19" s="200"/>
      <c r="W19" s="200" t="str">
        <f t="shared" si="4"/>
        <v/>
      </c>
      <c r="X19" s="200"/>
      <c r="Y19" s="179" t="str">
        <f>IF(SUM(O19,U19)=0,IF(H19&gt;0,0,""),SUM(O19,U19))</f>
        <v/>
      </c>
      <c r="Z19" s="182"/>
      <c r="AA19" s="182"/>
      <c r="AB19" s="183"/>
    </row>
    <row r="20" spans="1:29" s="20" customFormat="1" ht="18.75" customHeight="1" x14ac:dyDescent="0.2">
      <c r="A20" s="181">
        <v>4</v>
      </c>
      <c r="B20" s="161"/>
      <c r="C20" s="161"/>
      <c r="D20" s="29">
        <f>'1. Quartal'!D20:F20+'2. Quartal'!D20:F20+'3. Quartal'!D20:F20+'4. Quartal'!D20:F20</f>
        <v>0</v>
      </c>
      <c r="E20" s="286"/>
      <c r="F20" s="29">
        <f>'1. Quartal'!G20+'2. Quartal'!G20+'3. Quartal'!G20+'4. Quartal'!G20</f>
        <v>0</v>
      </c>
      <c r="G20" s="286"/>
      <c r="H20" s="177">
        <f t="shared" si="2"/>
        <v>0</v>
      </c>
      <c r="I20" s="178"/>
      <c r="J20" s="180">
        <f>IF(H20=0,0,IF($J$11*(DATE($Y$1+1,1,1)-DATE($Y$1,1,1))&gt;SUM(H20:$I$28),H20,($J$11*(DATE($Y$1+1,1,1)-DATE($Y$1,1,1)))-SUM(J21:$L$28)))</f>
        <v>0</v>
      </c>
      <c r="K20" s="176"/>
      <c r="L20" s="176"/>
      <c r="M20" s="179">
        <f>'1. Quartal'!M20:O20</f>
        <v>9.6999999999999993</v>
      </c>
      <c r="N20" s="179"/>
      <c r="O20" s="200" t="str">
        <f t="shared" si="0"/>
        <v/>
      </c>
      <c r="P20" s="200"/>
      <c r="Q20" s="200" t="str">
        <f t="shared" si="3"/>
        <v/>
      </c>
      <c r="R20" s="200"/>
      <c r="S20" s="179">
        <f>'1. Quartal'!S20:U20</f>
        <v>29</v>
      </c>
      <c r="T20" s="179"/>
      <c r="U20" s="200" t="str">
        <f t="shared" si="1"/>
        <v/>
      </c>
      <c r="V20" s="200"/>
      <c r="W20" s="200" t="str">
        <f t="shared" si="4"/>
        <v/>
      </c>
      <c r="X20" s="200"/>
      <c r="Y20" s="179" t="str">
        <f>IF(SUM(O20,U20)=0,IF(H20&gt;0,0,""),SUM(O20,U20))</f>
        <v/>
      </c>
      <c r="Z20" s="182"/>
      <c r="AA20" s="182"/>
      <c r="AB20" s="183"/>
    </row>
    <row r="21" spans="1:29" s="20" customFormat="1" ht="18.75" customHeight="1" x14ac:dyDescent="0.2">
      <c r="A21" s="181">
        <v>5</v>
      </c>
      <c r="B21" s="161"/>
      <c r="C21" s="161"/>
      <c r="D21" s="29">
        <f>'1. Quartal'!D21:F21+'2. Quartal'!D21:F21+'3. Quartal'!D21:F21+'4. Quartal'!D21:F21</f>
        <v>0</v>
      </c>
      <c r="E21" s="286"/>
      <c r="F21" s="29">
        <f>'1. Quartal'!G21+'2. Quartal'!G21+'3. Quartal'!G21+'4. Quartal'!G21</f>
        <v>0</v>
      </c>
      <c r="G21" s="286"/>
      <c r="H21" s="177">
        <f t="shared" si="2"/>
        <v>0</v>
      </c>
      <c r="I21" s="178"/>
      <c r="J21" s="180">
        <f>IF(H21=0,0,IF($J$11*(DATE($Y$1+1,1,1)-DATE($Y$1,1,1))&gt;SUM(H21:$I$28),H21,($J$11*(DATE($Y$1+1,1,1)-DATE($Y$1,1,1)))-SUM(J22:$L$28)))</f>
        <v>0</v>
      </c>
      <c r="K21" s="176"/>
      <c r="L21" s="176"/>
      <c r="M21" s="179">
        <f>'1. Quartal'!M21:O21</f>
        <v>14.4</v>
      </c>
      <c r="N21" s="179"/>
      <c r="O21" s="200" t="str">
        <f t="shared" si="0"/>
        <v/>
      </c>
      <c r="P21" s="200"/>
      <c r="Q21" s="200" t="str">
        <f t="shared" si="3"/>
        <v/>
      </c>
      <c r="R21" s="200"/>
      <c r="S21" s="179">
        <f>'1. Quartal'!S21:U21</f>
        <v>43.3</v>
      </c>
      <c r="T21" s="179"/>
      <c r="U21" s="200" t="str">
        <f t="shared" si="1"/>
        <v/>
      </c>
      <c r="V21" s="200"/>
      <c r="W21" s="200" t="str">
        <f t="shared" si="4"/>
        <v/>
      </c>
      <c r="X21" s="200"/>
      <c r="Y21" s="179" t="str">
        <f t="shared" ref="Y21:Y28" si="5">IF(SUM(O21,U21)=0,IF(H21&gt;0,0,""),SUM(O21,U21))</f>
        <v/>
      </c>
      <c r="Z21" s="182"/>
      <c r="AA21" s="182"/>
      <c r="AB21" s="183"/>
    </row>
    <row r="22" spans="1:29" s="20" customFormat="1" ht="18.75" customHeight="1" x14ac:dyDescent="0.2">
      <c r="A22" s="181">
        <v>6</v>
      </c>
      <c r="B22" s="161"/>
      <c r="C22" s="161"/>
      <c r="D22" s="29">
        <f>'1. Quartal'!D22:F22+'2. Quartal'!D22:F22+'3. Quartal'!D22:F22+'4. Quartal'!D22:F22</f>
        <v>0</v>
      </c>
      <c r="E22" s="286"/>
      <c r="F22" s="29">
        <f>'1. Quartal'!G22+'2. Quartal'!G22+'3. Quartal'!G22+'4. Quartal'!G22</f>
        <v>0</v>
      </c>
      <c r="G22" s="286"/>
      <c r="H22" s="177">
        <f t="shared" si="2"/>
        <v>0</v>
      </c>
      <c r="I22" s="178"/>
      <c r="J22" s="180">
        <f>IF(H22=0,0,IF($J$11*(DATE($Y$1+1,1,1)-DATE($Y$1,1,1))&gt;SUM(H22:$I$28),H22,($J$11*(DATE($Y$1+1,1,1)-DATE($Y$1,1,1)))-SUM(J23:$L$28)))</f>
        <v>0</v>
      </c>
      <c r="K22" s="176"/>
      <c r="L22" s="176"/>
      <c r="M22" s="179">
        <f>'1. Quartal'!M22:O22</f>
        <v>19.2</v>
      </c>
      <c r="N22" s="179"/>
      <c r="O22" s="200" t="str">
        <f t="shared" si="0"/>
        <v/>
      </c>
      <c r="P22" s="200"/>
      <c r="Q22" s="200" t="str">
        <f t="shared" si="3"/>
        <v/>
      </c>
      <c r="R22" s="200"/>
      <c r="S22" s="179">
        <f>'1. Quartal'!S22:U22</f>
        <v>57.5</v>
      </c>
      <c r="T22" s="179"/>
      <c r="U22" s="200" t="str">
        <f t="shared" si="1"/>
        <v/>
      </c>
      <c r="V22" s="200"/>
      <c r="W22" s="200" t="str">
        <f t="shared" si="4"/>
        <v/>
      </c>
      <c r="X22" s="200"/>
      <c r="Y22" s="179" t="str">
        <f t="shared" si="5"/>
        <v/>
      </c>
      <c r="Z22" s="182"/>
      <c r="AA22" s="182"/>
      <c r="AB22" s="183"/>
    </row>
    <row r="23" spans="1:29" s="20" customFormat="1" ht="18.75" customHeight="1" x14ac:dyDescent="0.2">
      <c r="A23" s="181">
        <v>7</v>
      </c>
      <c r="B23" s="161"/>
      <c r="C23" s="161"/>
      <c r="D23" s="29">
        <f>'1. Quartal'!D23:F23+'2. Quartal'!D23:F23+'3. Quartal'!D23:F23+'4. Quartal'!D23:F23</f>
        <v>0</v>
      </c>
      <c r="E23" s="286"/>
      <c r="F23" s="29">
        <f>'1. Quartal'!G23+'2. Quartal'!G23+'3. Quartal'!G23+'4. Quartal'!G23</f>
        <v>0</v>
      </c>
      <c r="G23" s="286"/>
      <c r="H23" s="177">
        <f t="shared" si="2"/>
        <v>0</v>
      </c>
      <c r="I23" s="178"/>
      <c r="J23" s="180">
        <f>IF(H23=0,0,IF($J$11*(DATE($Y$1+1,1,1)-DATE($Y$1,1,1))&gt;SUM(H23:$I$28),H23,($J$11*(DATE($Y$1+1,1,1)-DATE($Y$1,1,1)))-SUM(J24:$L$28)))</f>
        <v>0</v>
      </c>
      <c r="K23" s="176"/>
      <c r="L23" s="176"/>
      <c r="M23" s="179">
        <f>'1. Quartal'!M23:O23</f>
        <v>23.9</v>
      </c>
      <c r="N23" s="179"/>
      <c r="O23" s="200" t="str">
        <f t="shared" si="0"/>
        <v/>
      </c>
      <c r="P23" s="200"/>
      <c r="Q23" s="200" t="str">
        <f t="shared" si="3"/>
        <v/>
      </c>
      <c r="R23" s="200"/>
      <c r="S23" s="179">
        <f>'1. Quartal'!S23:U23</f>
        <v>71.8</v>
      </c>
      <c r="T23" s="179"/>
      <c r="U23" s="200" t="str">
        <f t="shared" si="1"/>
        <v/>
      </c>
      <c r="V23" s="200"/>
      <c r="W23" s="200" t="str">
        <f t="shared" si="4"/>
        <v/>
      </c>
      <c r="X23" s="200"/>
      <c r="Y23" s="179" t="str">
        <f t="shared" si="5"/>
        <v/>
      </c>
      <c r="Z23" s="182"/>
      <c r="AA23" s="182"/>
      <c r="AB23" s="183"/>
    </row>
    <row r="24" spans="1:29" s="20" customFormat="1" ht="18.75" customHeight="1" x14ac:dyDescent="0.2">
      <c r="A24" s="181">
        <v>8</v>
      </c>
      <c r="B24" s="161"/>
      <c r="C24" s="161"/>
      <c r="D24" s="29">
        <f>'1. Quartal'!D24:F24+'2. Quartal'!D24:F24+'3. Quartal'!D24:F24+'4. Quartal'!D24:F24</f>
        <v>0</v>
      </c>
      <c r="E24" s="286"/>
      <c r="F24" s="29">
        <f>'1. Quartal'!G24+'2. Quartal'!G24+'3. Quartal'!G24+'4. Quartal'!G24</f>
        <v>0</v>
      </c>
      <c r="G24" s="286"/>
      <c r="H24" s="177">
        <f t="shared" si="2"/>
        <v>0</v>
      </c>
      <c r="I24" s="178"/>
      <c r="J24" s="180">
        <f>IF(H24=0,0,IF($J$11*(DATE($Y$1+1,1,1)-DATE($Y$1,1,1))&gt;SUM(H24:$I$28),H24,($J$11*(DATE($Y$1+1,1,1)-DATE($Y$1,1,1)))-SUM(J25:$L$28)))</f>
        <v>0</v>
      </c>
      <c r="K24" s="176"/>
      <c r="L24" s="176"/>
      <c r="M24" s="179">
        <f>'1. Quartal'!M24:O24</f>
        <v>28.7</v>
      </c>
      <c r="N24" s="179"/>
      <c r="O24" s="200" t="str">
        <f t="shared" si="0"/>
        <v/>
      </c>
      <c r="P24" s="200"/>
      <c r="Q24" s="200" t="str">
        <f t="shared" si="3"/>
        <v/>
      </c>
      <c r="R24" s="200"/>
      <c r="S24" s="179">
        <f>'1. Quartal'!S24:U24</f>
        <v>86</v>
      </c>
      <c r="T24" s="179"/>
      <c r="U24" s="200" t="str">
        <f t="shared" si="1"/>
        <v/>
      </c>
      <c r="V24" s="200"/>
      <c r="W24" s="200" t="str">
        <f t="shared" si="4"/>
        <v/>
      </c>
      <c r="X24" s="200"/>
      <c r="Y24" s="179" t="str">
        <f t="shared" si="5"/>
        <v/>
      </c>
      <c r="Z24" s="182"/>
      <c r="AA24" s="182"/>
      <c r="AB24" s="183"/>
    </row>
    <row r="25" spans="1:29" s="20" customFormat="1" ht="18.75" customHeight="1" x14ac:dyDescent="0.2">
      <c r="A25" s="181">
        <v>9</v>
      </c>
      <c r="B25" s="161"/>
      <c r="C25" s="161"/>
      <c r="D25" s="29">
        <f>'1. Quartal'!D25:F25+'2. Quartal'!D25:F25+'3. Quartal'!D25:F25+'4. Quartal'!D25:F25</f>
        <v>0</v>
      </c>
      <c r="E25" s="286"/>
      <c r="F25" s="29">
        <f>'1. Quartal'!G25+'2. Quartal'!G25+'3. Quartal'!G25+'4. Quartal'!G25</f>
        <v>0</v>
      </c>
      <c r="G25" s="286"/>
      <c r="H25" s="177">
        <f t="shared" si="2"/>
        <v>0</v>
      </c>
      <c r="I25" s="178"/>
      <c r="J25" s="180">
        <f>IF(H25=0,0,IF($J$11*(DATE($Y$1+1,1,1)-DATE($Y$1,1,1))&gt;SUM(H25:$I$28),H25,($J$11*(DATE($Y$1+1,1,1)-DATE($Y$1,1,1)))-SUM(J26:$L$28)))</f>
        <v>0</v>
      </c>
      <c r="K25" s="176"/>
      <c r="L25" s="176"/>
      <c r="M25" s="179">
        <f>'1. Quartal'!M25:O25</f>
        <v>33.4</v>
      </c>
      <c r="N25" s="179"/>
      <c r="O25" s="200" t="str">
        <f t="shared" si="0"/>
        <v/>
      </c>
      <c r="P25" s="200"/>
      <c r="Q25" s="200" t="str">
        <f t="shared" si="3"/>
        <v/>
      </c>
      <c r="R25" s="200"/>
      <c r="S25" s="179">
        <f>'1. Quartal'!S25:U25</f>
        <v>100.3</v>
      </c>
      <c r="T25" s="179"/>
      <c r="U25" s="200" t="str">
        <f t="shared" si="1"/>
        <v/>
      </c>
      <c r="V25" s="200"/>
      <c r="W25" s="200" t="str">
        <f t="shared" si="4"/>
        <v/>
      </c>
      <c r="X25" s="200"/>
      <c r="Y25" s="179" t="str">
        <f t="shared" si="5"/>
        <v/>
      </c>
      <c r="Z25" s="182"/>
      <c r="AA25" s="182"/>
      <c r="AB25" s="183"/>
    </row>
    <row r="26" spans="1:29" s="20" customFormat="1" ht="18.75" customHeight="1" x14ac:dyDescent="0.2">
      <c r="A26" s="181">
        <v>10</v>
      </c>
      <c r="B26" s="161"/>
      <c r="C26" s="161"/>
      <c r="D26" s="29">
        <f>'1. Quartal'!D26:F26+'2. Quartal'!D26:F26+'3. Quartal'!D26:F26+'4. Quartal'!D26:F26</f>
        <v>0</v>
      </c>
      <c r="E26" s="286"/>
      <c r="F26" s="29">
        <f>'1. Quartal'!G26+'2. Quartal'!G26+'3. Quartal'!G26+'4. Quartal'!G26</f>
        <v>0</v>
      </c>
      <c r="G26" s="286"/>
      <c r="H26" s="177">
        <f t="shared" si="2"/>
        <v>0</v>
      </c>
      <c r="I26" s="178"/>
      <c r="J26" s="180">
        <f>IF(H26=0,0,IF($J$11*(DATE($Y$1+1,1,1)-DATE($Y$1,1,1))&gt;SUM(H26:$I$28),H26,($J$11*(DATE($Y$1+1,1,1)-DATE($Y$1,1,1)))-SUM(J27:$L$28)))</f>
        <v>0</v>
      </c>
      <c r="K26" s="176"/>
      <c r="L26" s="176"/>
      <c r="M26" s="179">
        <f>'1. Quartal'!M26:O26</f>
        <v>38.200000000000003</v>
      </c>
      <c r="N26" s="179"/>
      <c r="O26" s="200" t="str">
        <f t="shared" si="0"/>
        <v/>
      </c>
      <c r="P26" s="200"/>
      <c r="Q26" s="200" t="str">
        <f t="shared" si="3"/>
        <v/>
      </c>
      <c r="R26" s="200"/>
      <c r="S26" s="179">
        <f>'1. Quartal'!S26:U26</f>
        <v>114.5</v>
      </c>
      <c r="T26" s="179"/>
      <c r="U26" s="200" t="str">
        <f t="shared" si="1"/>
        <v/>
      </c>
      <c r="V26" s="200"/>
      <c r="W26" s="200" t="str">
        <f t="shared" si="4"/>
        <v/>
      </c>
      <c r="X26" s="200"/>
      <c r="Y26" s="179" t="str">
        <f t="shared" si="5"/>
        <v/>
      </c>
      <c r="Z26" s="182"/>
      <c r="AA26" s="182"/>
      <c r="AB26" s="183"/>
    </row>
    <row r="27" spans="1:29" s="20" customFormat="1" ht="18.75" customHeight="1" x14ac:dyDescent="0.2">
      <c r="A27" s="181">
        <v>11</v>
      </c>
      <c r="B27" s="161"/>
      <c r="C27" s="161"/>
      <c r="D27" s="29">
        <f>'1. Quartal'!D27:F27+'2. Quartal'!D27:F27+'3. Quartal'!D27:F27+'4. Quartal'!D27:F27</f>
        <v>0</v>
      </c>
      <c r="E27" s="286"/>
      <c r="F27" s="29">
        <f>'1. Quartal'!G27+'2. Quartal'!G27+'3. Quartal'!G27+'4. Quartal'!G27</f>
        <v>0</v>
      </c>
      <c r="G27" s="286"/>
      <c r="H27" s="177">
        <f t="shared" si="2"/>
        <v>0</v>
      </c>
      <c r="I27" s="178"/>
      <c r="J27" s="180">
        <f>IF(H27=0,0,IF($J$11*(DATE($Y$1+1,1,1)-DATE($Y$1,1,1))&gt;SUM(H27:$I$28),H27,($J$11*(DATE($Y$1+1,1,1)-DATE($Y$1,1,1)))-SUM(J28:$L$28)))</f>
        <v>0</v>
      </c>
      <c r="K27" s="176"/>
      <c r="L27" s="176"/>
      <c r="M27" s="179">
        <f>'1. Quartal'!M27:O27</f>
        <v>42.9</v>
      </c>
      <c r="N27" s="179"/>
      <c r="O27" s="200" t="str">
        <f t="shared" si="0"/>
        <v/>
      </c>
      <c r="P27" s="200"/>
      <c r="Q27" s="200" t="str">
        <f t="shared" si="3"/>
        <v/>
      </c>
      <c r="R27" s="200"/>
      <c r="S27" s="179">
        <f>'1. Quartal'!S27:U27</f>
        <v>128.80000000000001</v>
      </c>
      <c r="T27" s="179"/>
      <c r="U27" s="200" t="str">
        <f t="shared" si="1"/>
        <v/>
      </c>
      <c r="V27" s="200"/>
      <c r="W27" s="200" t="str">
        <f t="shared" si="4"/>
        <v/>
      </c>
      <c r="X27" s="200"/>
      <c r="Y27" s="179" t="str">
        <f t="shared" si="5"/>
        <v/>
      </c>
      <c r="Z27" s="182"/>
      <c r="AA27" s="182"/>
      <c r="AB27" s="183"/>
    </row>
    <row r="28" spans="1:29" s="20" customFormat="1" ht="18.75" customHeight="1" x14ac:dyDescent="0.2">
      <c r="A28" s="214">
        <v>12</v>
      </c>
      <c r="B28" s="215"/>
      <c r="C28" s="215"/>
      <c r="D28" s="60">
        <f>'1. Quartal'!D28:F28+'2. Quartal'!D28:F28+'3. Quartal'!D28:F28+'4. Quartal'!D28:F28</f>
        <v>0</v>
      </c>
      <c r="E28" s="287"/>
      <c r="F28" s="60">
        <f>'1. Quartal'!G28+'2. Quartal'!G28+'3. Quartal'!G28+'4. Quartal'!G28</f>
        <v>0</v>
      </c>
      <c r="G28" s="287"/>
      <c r="H28" s="218">
        <f t="shared" si="2"/>
        <v>0</v>
      </c>
      <c r="I28" s="219"/>
      <c r="J28" s="220">
        <f>IF(H28=0,0,IF($J$11*(DATE($Y$1+1,1,1)-DATE($Y$1,1,1))&gt;SUM(H28:$I$28),H28,($J$11*(DATE($Y$1+1,1,1)-DATE($Y$1,1,1)))-SUM(#REF!)))</f>
        <v>0</v>
      </c>
      <c r="K28" s="217"/>
      <c r="L28" s="217"/>
      <c r="M28" s="184">
        <f>'1. Quartal'!M28:O28</f>
        <v>47.7</v>
      </c>
      <c r="N28" s="184"/>
      <c r="O28" s="202" t="str">
        <f t="shared" si="0"/>
        <v/>
      </c>
      <c r="P28" s="202"/>
      <c r="Q28" s="202" t="str">
        <f t="shared" si="3"/>
        <v/>
      </c>
      <c r="R28" s="202"/>
      <c r="S28" s="184">
        <f>'1. Quartal'!S28:U28</f>
        <v>143</v>
      </c>
      <c r="T28" s="184"/>
      <c r="U28" s="202" t="str">
        <f t="shared" si="1"/>
        <v/>
      </c>
      <c r="V28" s="202"/>
      <c r="W28" s="202" t="str">
        <f t="shared" si="4"/>
        <v/>
      </c>
      <c r="X28" s="202"/>
      <c r="Y28" s="184" t="str">
        <f t="shared" si="5"/>
        <v/>
      </c>
      <c r="Z28" s="185"/>
      <c r="AA28" s="185"/>
      <c r="AB28" s="186"/>
    </row>
    <row r="29" spans="1:29" s="15" customFormat="1" ht="18.75" customHeight="1" x14ac:dyDescent="0.2">
      <c r="A29" s="193" t="s">
        <v>43</v>
      </c>
      <c r="B29" s="194"/>
      <c r="C29" s="194"/>
      <c r="D29" s="195" t="str">
        <f>IF(SUM(D16:E28)=0,"",SUM(D16:E28))</f>
        <v/>
      </c>
      <c r="E29" s="188"/>
      <c r="F29" s="195" t="str">
        <f>IF(SUM(F16:G28)=0,"",SUM(F16:G28))</f>
        <v/>
      </c>
      <c r="G29" s="188"/>
      <c r="H29" s="195" t="str">
        <f>IF(SUM(H16:I28)=0,"",SUM(H16:I28))</f>
        <v/>
      </c>
      <c r="I29" s="188"/>
      <c r="J29" s="191" t="str">
        <f>IF(SUM(J16:L28)=0,"",SUM(J16:L28))</f>
        <v/>
      </c>
      <c r="K29" s="192"/>
      <c r="L29" s="192"/>
      <c r="M29" s="213"/>
      <c r="N29" s="213"/>
      <c r="O29" s="199">
        <f>IF(SUM(O16:P28)=0,0,SUM(O16:P28))</f>
        <v>0</v>
      </c>
      <c r="P29" s="199"/>
      <c r="Q29" s="199" t="str">
        <f>IF(SUM(Q16:R28)=0,"",SUM(Q16:R28))</f>
        <v/>
      </c>
      <c r="R29" s="199"/>
      <c r="S29" s="203"/>
      <c r="T29" s="203"/>
      <c r="U29" s="199">
        <f>IF(SUM(U16:V28)=0,0,SUM(U16:V28))</f>
        <v>0</v>
      </c>
      <c r="V29" s="199"/>
      <c r="W29" s="201" t="str">
        <f>IF(SUM(W16:X28)=0,"",SUM(W16:X28))</f>
        <v/>
      </c>
      <c r="X29" s="201"/>
      <c r="Y29" s="187">
        <f>IF(SUM(Y16:AB28)=0,0,SUM(Y16:AB28))</f>
        <v>0</v>
      </c>
      <c r="Z29" s="188"/>
      <c r="AA29" s="188"/>
      <c r="AB29" s="189"/>
    </row>
    <row r="30" spans="1:29" s="15" customFormat="1" ht="18.75" customHeight="1" x14ac:dyDescent="0.2">
      <c r="A30" s="196" t="s">
        <v>38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8"/>
    </row>
    <row r="31" spans="1:29" s="16" customFormat="1" ht="17.25" customHeight="1" x14ac:dyDescent="0.2">
      <c r="A31" s="157" t="s">
        <v>20</v>
      </c>
      <c r="B31" s="158"/>
      <c r="C31" s="158"/>
      <c r="D31" s="207" t="str">
        <f>D13</f>
        <v>Pflegetage 2025</v>
      </c>
      <c r="E31" s="161"/>
      <c r="F31" s="161"/>
      <c r="G31" s="161"/>
      <c r="H31" s="161"/>
      <c r="I31" s="161"/>
      <c r="J31" s="161"/>
      <c r="K31" s="161"/>
      <c r="L31" s="161"/>
      <c r="M31" s="162" t="s">
        <v>8</v>
      </c>
      <c r="N31" s="162"/>
      <c r="O31" s="162"/>
      <c r="P31" s="162"/>
      <c r="Q31" s="162"/>
      <c r="R31" s="162"/>
      <c r="S31" s="162" t="s">
        <v>13</v>
      </c>
      <c r="T31" s="162"/>
      <c r="U31" s="162"/>
      <c r="V31" s="162"/>
      <c r="W31" s="162"/>
      <c r="X31" s="162"/>
      <c r="Y31" s="160" t="s">
        <v>23</v>
      </c>
      <c r="Z31" s="158"/>
      <c r="AA31" s="158"/>
      <c r="AB31" s="163"/>
    </row>
    <row r="32" spans="1:29" s="17" customFormat="1" ht="34.5" customHeight="1" x14ac:dyDescent="0.2">
      <c r="A32" s="159"/>
      <c r="B32" s="158"/>
      <c r="C32" s="158"/>
      <c r="D32" s="164" t="s">
        <v>17</v>
      </c>
      <c r="E32" s="165"/>
      <c r="F32" s="165"/>
      <c r="G32" s="164" t="s">
        <v>18</v>
      </c>
      <c r="H32" s="165"/>
      <c r="I32" s="165"/>
      <c r="J32" s="164" t="s">
        <v>19</v>
      </c>
      <c r="K32" s="165"/>
      <c r="L32" s="165"/>
      <c r="M32" s="164" t="s">
        <v>21</v>
      </c>
      <c r="N32" s="165"/>
      <c r="O32" s="165"/>
      <c r="P32" s="164" t="s">
        <v>22</v>
      </c>
      <c r="Q32" s="165"/>
      <c r="R32" s="165"/>
      <c r="S32" s="164" t="s">
        <v>21</v>
      </c>
      <c r="T32" s="165"/>
      <c r="U32" s="165"/>
      <c r="V32" s="164" t="s">
        <v>22</v>
      </c>
      <c r="W32" s="165"/>
      <c r="X32" s="165"/>
      <c r="Y32" s="158"/>
      <c r="Z32" s="158"/>
      <c r="AA32" s="158"/>
      <c r="AB32" s="163"/>
    </row>
    <row r="33" spans="1:29" s="18" customFormat="1" ht="14.25" customHeight="1" x14ac:dyDescent="0.2">
      <c r="A33" s="173" t="s">
        <v>9</v>
      </c>
      <c r="B33" s="161"/>
      <c r="C33" s="161"/>
      <c r="D33" s="172" t="s">
        <v>10</v>
      </c>
      <c r="E33" s="174"/>
      <c r="F33" s="174"/>
      <c r="G33" s="172" t="s">
        <v>10</v>
      </c>
      <c r="H33" s="174"/>
      <c r="I33" s="174"/>
      <c r="J33" s="172" t="s">
        <v>10</v>
      </c>
      <c r="K33" s="174"/>
      <c r="L33" s="174"/>
      <c r="M33" s="172" t="s">
        <v>11</v>
      </c>
      <c r="N33" s="172"/>
      <c r="O33" s="172"/>
      <c r="P33" s="172" t="s">
        <v>11</v>
      </c>
      <c r="Q33" s="172"/>
      <c r="R33" s="172"/>
      <c r="S33" s="172" t="s">
        <v>11</v>
      </c>
      <c r="T33" s="172"/>
      <c r="U33" s="172"/>
      <c r="V33" s="172" t="s">
        <v>11</v>
      </c>
      <c r="W33" s="172"/>
      <c r="X33" s="172"/>
      <c r="Y33" s="172" t="s">
        <v>11</v>
      </c>
      <c r="Z33" s="172"/>
      <c r="AA33" s="172"/>
      <c r="AB33" s="163"/>
    </row>
    <row r="34" spans="1:29" s="20" customFormat="1" ht="18.75" customHeight="1" x14ac:dyDescent="0.2">
      <c r="A34" s="181">
        <v>1</v>
      </c>
      <c r="B34" s="161"/>
      <c r="C34" s="161"/>
      <c r="D34" s="29">
        <f>'1. Quartal'!D34+'2. Quartal'!D34+'3. Quartal'!D34+'4. Quartal'!D34</f>
        <v>0</v>
      </c>
      <c r="E34" s="29"/>
      <c r="F34" s="29"/>
      <c r="G34" s="29">
        <f>'1. Quartal'!G34+'2. Quartal'!G34+'3. Quartal'!G34+'4. Quartal'!G34</f>
        <v>0</v>
      </c>
      <c r="H34" s="29"/>
      <c r="I34" s="29"/>
      <c r="J34" s="177">
        <f>D34-G34</f>
        <v>0</v>
      </c>
      <c r="K34" s="177"/>
      <c r="L34" s="177"/>
      <c r="M34" s="179">
        <f>'1. Quartal'!M34:O34</f>
        <v>2.5</v>
      </c>
      <c r="N34" s="182"/>
      <c r="O34" s="182"/>
      <c r="P34" s="179" t="str">
        <f>IF(J34=0,"",J34*M34)</f>
        <v/>
      </c>
      <c r="Q34" s="182"/>
      <c r="R34" s="182"/>
      <c r="S34" s="179">
        <f>'1. Quartal'!S34:U34</f>
        <v>7.5</v>
      </c>
      <c r="T34" s="182"/>
      <c r="U34" s="182"/>
      <c r="V34" s="179" t="str">
        <f>IF(J34=0,"",J34*S34)</f>
        <v/>
      </c>
      <c r="W34" s="182"/>
      <c r="X34" s="182"/>
      <c r="Y34" s="179" t="str">
        <f t="shared" ref="Y34:Y45" si="6">IF(SUM(P34,V34)=0,"",SUM(P34,V34))</f>
        <v/>
      </c>
      <c r="Z34" s="182"/>
      <c r="AA34" s="182"/>
      <c r="AB34" s="183"/>
      <c r="AC34" s="19"/>
    </row>
    <row r="35" spans="1:29" s="20" customFormat="1" ht="18.75" customHeight="1" x14ac:dyDescent="0.2">
      <c r="A35" s="181">
        <v>2</v>
      </c>
      <c r="B35" s="161"/>
      <c r="C35" s="161"/>
      <c r="D35" s="29">
        <f>'1. Quartal'!D35+'2. Quartal'!D35+'3. Quartal'!D35+'4. Quartal'!D35</f>
        <v>0</v>
      </c>
      <c r="E35" s="29"/>
      <c r="F35" s="29"/>
      <c r="G35" s="29">
        <f>'1. Quartal'!G35+'2. Quartal'!G35+'3. Quartal'!G35+'4. Quartal'!G35</f>
        <v>0</v>
      </c>
      <c r="H35" s="29"/>
      <c r="I35" s="29"/>
      <c r="J35" s="177">
        <f>D35-G35</f>
        <v>0</v>
      </c>
      <c r="K35" s="177"/>
      <c r="L35" s="177"/>
      <c r="M35" s="179">
        <f>'1. Quartal'!M35:O35</f>
        <v>7.5</v>
      </c>
      <c r="N35" s="182"/>
      <c r="O35" s="182"/>
      <c r="P35" s="179" t="str">
        <f t="shared" ref="P35:P45" si="7">IF(J35=0,"",J35*M35)</f>
        <v/>
      </c>
      <c r="Q35" s="182"/>
      <c r="R35" s="182"/>
      <c r="S35" s="179">
        <f>'1. Quartal'!S35:U35</f>
        <v>22.6</v>
      </c>
      <c r="T35" s="182"/>
      <c r="U35" s="182"/>
      <c r="V35" s="179" t="str">
        <f t="shared" ref="V35:V45" si="8">IF(J35=0,"",J35*S35)</f>
        <v/>
      </c>
      <c r="W35" s="182"/>
      <c r="X35" s="182"/>
      <c r="Y35" s="179" t="str">
        <f t="shared" si="6"/>
        <v/>
      </c>
      <c r="Z35" s="182"/>
      <c r="AA35" s="182"/>
      <c r="AB35" s="183"/>
      <c r="AC35" s="19"/>
    </row>
    <row r="36" spans="1:29" s="20" customFormat="1" ht="18.75" customHeight="1" x14ac:dyDescent="0.2">
      <c r="A36" s="181">
        <v>3</v>
      </c>
      <c r="B36" s="161"/>
      <c r="C36" s="161"/>
      <c r="D36" s="29">
        <f>'1. Quartal'!D36+'2. Quartal'!D36+'3. Quartal'!D36+'4. Quartal'!D36</f>
        <v>0</v>
      </c>
      <c r="E36" s="29"/>
      <c r="F36" s="29"/>
      <c r="G36" s="29">
        <f>'1. Quartal'!G36+'2. Quartal'!G36+'3. Quartal'!G36+'4. Quartal'!G36</f>
        <v>0</v>
      </c>
      <c r="H36" s="29"/>
      <c r="I36" s="29"/>
      <c r="J36" s="177">
        <f t="shared" ref="J36:J45" si="9">D36-G36</f>
        <v>0</v>
      </c>
      <c r="K36" s="177"/>
      <c r="L36" s="177"/>
      <c r="M36" s="179">
        <f>'1. Quartal'!M36:O36</f>
        <v>12.5</v>
      </c>
      <c r="N36" s="182"/>
      <c r="O36" s="182"/>
      <c r="P36" s="179" t="str">
        <f t="shared" si="7"/>
        <v/>
      </c>
      <c r="Q36" s="182"/>
      <c r="R36" s="182"/>
      <c r="S36" s="179">
        <f>'1. Quartal'!S36:U36</f>
        <v>37.6</v>
      </c>
      <c r="T36" s="182"/>
      <c r="U36" s="182"/>
      <c r="V36" s="179" t="str">
        <f t="shared" si="8"/>
        <v/>
      </c>
      <c r="W36" s="182"/>
      <c r="X36" s="182"/>
      <c r="Y36" s="179" t="str">
        <f t="shared" si="6"/>
        <v/>
      </c>
      <c r="Z36" s="182"/>
      <c r="AA36" s="182"/>
      <c r="AB36" s="183"/>
    </row>
    <row r="37" spans="1:29" s="20" customFormat="1" ht="18.75" customHeight="1" x14ac:dyDescent="0.2">
      <c r="A37" s="181">
        <v>4</v>
      </c>
      <c r="B37" s="161"/>
      <c r="C37" s="161"/>
      <c r="D37" s="29">
        <f>'1. Quartal'!D37+'2. Quartal'!D37+'3. Quartal'!D37+'4. Quartal'!D37</f>
        <v>0</v>
      </c>
      <c r="E37" s="29"/>
      <c r="F37" s="29"/>
      <c r="G37" s="29">
        <f>'1. Quartal'!G37+'2. Quartal'!G37+'3. Quartal'!G37+'4. Quartal'!G37</f>
        <v>0</v>
      </c>
      <c r="H37" s="29"/>
      <c r="I37" s="29"/>
      <c r="J37" s="177">
        <f t="shared" si="9"/>
        <v>0</v>
      </c>
      <c r="K37" s="177"/>
      <c r="L37" s="177"/>
      <c r="M37" s="179">
        <f>'1. Quartal'!M37:O37</f>
        <v>17.55</v>
      </c>
      <c r="N37" s="182"/>
      <c r="O37" s="182"/>
      <c r="P37" s="179" t="str">
        <f t="shared" si="7"/>
        <v/>
      </c>
      <c r="Q37" s="182"/>
      <c r="R37" s="182"/>
      <c r="S37" s="179">
        <f>'1. Quartal'!S37:U37</f>
        <v>52.65</v>
      </c>
      <c r="T37" s="182"/>
      <c r="U37" s="182"/>
      <c r="V37" s="179" t="str">
        <f t="shared" si="8"/>
        <v/>
      </c>
      <c r="W37" s="182"/>
      <c r="X37" s="182"/>
      <c r="Y37" s="179" t="str">
        <f t="shared" si="6"/>
        <v/>
      </c>
      <c r="Z37" s="182"/>
      <c r="AA37" s="182"/>
      <c r="AB37" s="183"/>
    </row>
    <row r="38" spans="1:29" s="20" customFormat="1" ht="18.75" customHeight="1" x14ac:dyDescent="0.2">
      <c r="A38" s="181">
        <v>5</v>
      </c>
      <c r="B38" s="161"/>
      <c r="C38" s="161"/>
      <c r="D38" s="29">
        <f>'1. Quartal'!D38+'2. Quartal'!D38+'3. Quartal'!D38+'4. Quartal'!D38</f>
        <v>0</v>
      </c>
      <c r="E38" s="29"/>
      <c r="F38" s="29"/>
      <c r="G38" s="29">
        <f>'1. Quartal'!G38+'2. Quartal'!G38+'3. Quartal'!G38+'4. Quartal'!G38</f>
        <v>0</v>
      </c>
      <c r="H38" s="29"/>
      <c r="I38" s="29"/>
      <c r="J38" s="177">
        <f t="shared" si="9"/>
        <v>0</v>
      </c>
      <c r="K38" s="177"/>
      <c r="L38" s="177"/>
      <c r="M38" s="179">
        <f>'1. Quartal'!M38:O38</f>
        <v>22.55</v>
      </c>
      <c r="N38" s="182"/>
      <c r="O38" s="182"/>
      <c r="P38" s="179" t="str">
        <f t="shared" si="7"/>
        <v/>
      </c>
      <c r="Q38" s="182"/>
      <c r="R38" s="182"/>
      <c r="S38" s="179">
        <f>'1. Quartal'!S38:U38</f>
        <v>67.650000000000006</v>
      </c>
      <c r="T38" s="182"/>
      <c r="U38" s="182"/>
      <c r="V38" s="179" t="str">
        <f t="shared" si="8"/>
        <v/>
      </c>
      <c r="W38" s="182"/>
      <c r="X38" s="182"/>
      <c r="Y38" s="179" t="str">
        <f t="shared" si="6"/>
        <v/>
      </c>
      <c r="Z38" s="182"/>
      <c r="AA38" s="182"/>
      <c r="AB38" s="183"/>
    </row>
    <row r="39" spans="1:29" s="20" customFormat="1" ht="18.75" customHeight="1" x14ac:dyDescent="0.2">
      <c r="A39" s="181">
        <v>6</v>
      </c>
      <c r="B39" s="161"/>
      <c r="C39" s="161"/>
      <c r="D39" s="29">
        <f>'1. Quartal'!D39+'2. Quartal'!D39+'3. Quartal'!D39+'4. Quartal'!D39</f>
        <v>0</v>
      </c>
      <c r="E39" s="29"/>
      <c r="F39" s="29"/>
      <c r="G39" s="29">
        <f>'1. Quartal'!G39+'2. Quartal'!G39+'3. Quartal'!G39+'4. Quartal'!G39</f>
        <v>0</v>
      </c>
      <c r="H39" s="29"/>
      <c r="I39" s="29"/>
      <c r="J39" s="177">
        <f t="shared" si="9"/>
        <v>0</v>
      </c>
      <c r="K39" s="177"/>
      <c r="L39" s="177"/>
      <c r="M39" s="179">
        <f>'1. Quartal'!M39:O39</f>
        <v>27.6</v>
      </c>
      <c r="N39" s="182"/>
      <c r="O39" s="182"/>
      <c r="P39" s="179" t="str">
        <f t="shared" si="7"/>
        <v/>
      </c>
      <c r="Q39" s="182"/>
      <c r="R39" s="182"/>
      <c r="S39" s="179">
        <f>'1. Quartal'!S39:U39</f>
        <v>82.7</v>
      </c>
      <c r="T39" s="182"/>
      <c r="U39" s="182"/>
      <c r="V39" s="179" t="str">
        <f t="shared" si="8"/>
        <v/>
      </c>
      <c r="W39" s="182"/>
      <c r="X39" s="182"/>
      <c r="Y39" s="179" t="str">
        <f t="shared" si="6"/>
        <v/>
      </c>
      <c r="Z39" s="182"/>
      <c r="AA39" s="182"/>
      <c r="AB39" s="183"/>
    </row>
    <row r="40" spans="1:29" s="20" customFormat="1" ht="18.75" customHeight="1" x14ac:dyDescent="0.2">
      <c r="A40" s="181">
        <v>7</v>
      </c>
      <c r="B40" s="161"/>
      <c r="C40" s="161"/>
      <c r="D40" s="29">
        <f>'1. Quartal'!D40+'2. Quartal'!D40+'3. Quartal'!D40+'4. Quartal'!D40</f>
        <v>0</v>
      </c>
      <c r="E40" s="29"/>
      <c r="F40" s="29"/>
      <c r="G40" s="29">
        <f>'1. Quartal'!G40+'2. Quartal'!G40+'3. Quartal'!G40+'4. Quartal'!G40</f>
        <v>0</v>
      </c>
      <c r="H40" s="29"/>
      <c r="I40" s="29"/>
      <c r="J40" s="177">
        <f t="shared" si="9"/>
        <v>0</v>
      </c>
      <c r="K40" s="177"/>
      <c r="L40" s="177"/>
      <c r="M40" s="179">
        <f>'1. Quartal'!M40:O40</f>
        <v>32.6</v>
      </c>
      <c r="N40" s="182"/>
      <c r="O40" s="182"/>
      <c r="P40" s="179" t="str">
        <f t="shared" si="7"/>
        <v/>
      </c>
      <c r="Q40" s="182"/>
      <c r="R40" s="182"/>
      <c r="S40" s="179">
        <f>'1. Quartal'!S40:U40</f>
        <v>97.7</v>
      </c>
      <c r="T40" s="182"/>
      <c r="U40" s="182"/>
      <c r="V40" s="179" t="str">
        <f t="shared" si="8"/>
        <v/>
      </c>
      <c r="W40" s="182"/>
      <c r="X40" s="182"/>
      <c r="Y40" s="179" t="str">
        <f t="shared" si="6"/>
        <v/>
      </c>
      <c r="Z40" s="182"/>
      <c r="AA40" s="182"/>
      <c r="AB40" s="183"/>
    </row>
    <row r="41" spans="1:29" s="20" customFormat="1" ht="18.75" customHeight="1" x14ac:dyDescent="0.2">
      <c r="A41" s="181">
        <v>8</v>
      </c>
      <c r="B41" s="161"/>
      <c r="C41" s="161"/>
      <c r="D41" s="29">
        <f>'1. Quartal'!D41+'2. Quartal'!D41+'3. Quartal'!D41+'4. Quartal'!D41</f>
        <v>0</v>
      </c>
      <c r="E41" s="29"/>
      <c r="F41" s="29"/>
      <c r="G41" s="29">
        <f>'1. Quartal'!G41+'2. Quartal'!G41+'3. Quartal'!G41+'4. Quartal'!G41</f>
        <v>0</v>
      </c>
      <c r="H41" s="29"/>
      <c r="I41" s="29"/>
      <c r="J41" s="177">
        <f t="shared" si="9"/>
        <v>0</v>
      </c>
      <c r="K41" s="177"/>
      <c r="L41" s="177"/>
      <c r="M41" s="179">
        <f>'1. Quartal'!M41:O41</f>
        <v>37.6</v>
      </c>
      <c r="N41" s="182"/>
      <c r="O41" s="182"/>
      <c r="P41" s="179" t="str">
        <f t="shared" si="7"/>
        <v/>
      </c>
      <c r="Q41" s="182"/>
      <c r="R41" s="182"/>
      <c r="S41" s="179">
        <f>'1. Quartal'!S41:U41</f>
        <v>112.8</v>
      </c>
      <c r="T41" s="182"/>
      <c r="U41" s="182"/>
      <c r="V41" s="179" t="str">
        <f t="shared" si="8"/>
        <v/>
      </c>
      <c r="W41" s="182"/>
      <c r="X41" s="182"/>
      <c r="Y41" s="179" t="str">
        <f t="shared" si="6"/>
        <v/>
      </c>
      <c r="Z41" s="182"/>
      <c r="AA41" s="182"/>
      <c r="AB41" s="183"/>
    </row>
    <row r="42" spans="1:29" s="20" customFormat="1" ht="18.75" customHeight="1" x14ac:dyDescent="0.2">
      <c r="A42" s="181">
        <v>9</v>
      </c>
      <c r="B42" s="161"/>
      <c r="C42" s="161"/>
      <c r="D42" s="29">
        <f>'1. Quartal'!D42+'2. Quartal'!D42+'3. Quartal'!D42+'4. Quartal'!D42</f>
        <v>0</v>
      </c>
      <c r="E42" s="29"/>
      <c r="F42" s="29"/>
      <c r="G42" s="29">
        <f>'1. Quartal'!G42+'2. Quartal'!G42+'3. Quartal'!G42+'4. Quartal'!G42</f>
        <v>0</v>
      </c>
      <c r="H42" s="29"/>
      <c r="I42" s="29"/>
      <c r="J42" s="177">
        <f t="shared" si="9"/>
        <v>0</v>
      </c>
      <c r="K42" s="177"/>
      <c r="L42" s="177"/>
      <c r="M42" s="179">
        <f>'1. Quartal'!M42:O42</f>
        <v>42.6</v>
      </c>
      <c r="N42" s="182"/>
      <c r="O42" s="182"/>
      <c r="P42" s="179" t="str">
        <f t="shared" si="7"/>
        <v/>
      </c>
      <c r="Q42" s="182"/>
      <c r="R42" s="182"/>
      <c r="S42" s="179">
        <f>'1. Quartal'!S42:U42</f>
        <v>127.9</v>
      </c>
      <c r="T42" s="182"/>
      <c r="U42" s="182"/>
      <c r="V42" s="179" t="str">
        <f t="shared" si="8"/>
        <v/>
      </c>
      <c r="W42" s="182"/>
      <c r="X42" s="182"/>
      <c r="Y42" s="179" t="str">
        <f t="shared" si="6"/>
        <v/>
      </c>
      <c r="Z42" s="182"/>
      <c r="AA42" s="182"/>
      <c r="AB42" s="183"/>
    </row>
    <row r="43" spans="1:29" s="20" customFormat="1" ht="18.75" customHeight="1" x14ac:dyDescent="0.2">
      <c r="A43" s="181">
        <v>10</v>
      </c>
      <c r="B43" s="161"/>
      <c r="C43" s="161"/>
      <c r="D43" s="29">
        <f>'1. Quartal'!D43+'2. Quartal'!D43+'3. Quartal'!D43+'4. Quartal'!D43</f>
        <v>0</v>
      </c>
      <c r="E43" s="29"/>
      <c r="F43" s="29"/>
      <c r="G43" s="29">
        <f>'1. Quartal'!G43+'2. Quartal'!G43+'3. Quartal'!G43+'4. Quartal'!G43</f>
        <v>0</v>
      </c>
      <c r="H43" s="29"/>
      <c r="I43" s="29"/>
      <c r="J43" s="177">
        <f t="shared" si="9"/>
        <v>0</v>
      </c>
      <c r="K43" s="177"/>
      <c r="L43" s="177"/>
      <c r="M43" s="179">
        <f>'1. Quartal'!M43:O43</f>
        <v>47.6</v>
      </c>
      <c r="N43" s="182"/>
      <c r="O43" s="182"/>
      <c r="P43" s="179" t="str">
        <f t="shared" si="7"/>
        <v/>
      </c>
      <c r="Q43" s="182"/>
      <c r="R43" s="182"/>
      <c r="S43" s="179">
        <f>'1. Quartal'!S43:U43</f>
        <v>142.9</v>
      </c>
      <c r="T43" s="182"/>
      <c r="U43" s="182"/>
      <c r="V43" s="179" t="str">
        <f t="shared" si="8"/>
        <v/>
      </c>
      <c r="W43" s="182"/>
      <c r="X43" s="182"/>
      <c r="Y43" s="179" t="str">
        <f t="shared" si="6"/>
        <v/>
      </c>
      <c r="Z43" s="182"/>
      <c r="AA43" s="182"/>
      <c r="AB43" s="183"/>
    </row>
    <row r="44" spans="1:29" s="20" customFormat="1" ht="18.75" customHeight="1" x14ac:dyDescent="0.2">
      <c r="A44" s="181">
        <v>11</v>
      </c>
      <c r="B44" s="161"/>
      <c r="C44" s="161"/>
      <c r="D44" s="29">
        <f>'1. Quartal'!D44+'2. Quartal'!D44+'3. Quartal'!D44+'4. Quartal'!D44</f>
        <v>0</v>
      </c>
      <c r="E44" s="29"/>
      <c r="F44" s="29"/>
      <c r="G44" s="29">
        <f>'1. Quartal'!G44+'2. Quartal'!G44+'3. Quartal'!G44+'4. Quartal'!G44</f>
        <v>0</v>
      </c>
      <c r="H44" s="29"/>
      <c r="I44" s="29"/>
      <c r="J44" s="177">
        <f t="shared" si="9"/>
        <v>0</v>
      </c>
      <c r="K44" s="177"/>
      <c r="L44" s="177"/>
      <c r="M44" s="179">
        <f>'1. Quartal'!M44:O44</f>
        <v>52.6</v>
      </c>
      <c r="N44" s="182"/>
      <c r="O44" s="182"/>
      <c r="P44" s="179" t="str">
        <f t="shared" si="7"/>
        <v/>
      </c>
      <c r="Q44" s="182"/>
      <c r="R44" s="182"/>
      <c r="S44" s="179">
        <f>'1. Quartal'!S44:U44</f>
        <v>157.9</v>
      </c>
      <c r="T44" s="182"/>
      <c r="U44" s="182"/>
      <c r="V44" s="179" t="str">
        <f t="shared" si="8"/>
        <v/>
      </c>
      <c r="W44" s="182"/>
      <c r="X44" s="182"/>
      <c r="Y44" s="179" t="str">
        <f t="shared" si="6"/>
        <v/>
      </c>
      <c r="Z44" s="182"/>
      <c r="AA44" s="182"/>
      <c r="AB44" s="183"/>
    </row>
    <row r="45" spans="1:29" s="20" customFormat="1" ht="18.75" customHeight="1" x14ac:dyDescent="0.2">
      <c r="A45" s="214">
        <v>12</v>
      </c>
      <c r="B45" s="215"/>
      <c r="C45" s="215"/>
      <c r="D45" s="60">
        <f>'1. Quartal'!D45+'2. Quartal'!D45+'3. Quartal'!D45+'4. Quartal'!D45</f>
        <v>0</v>
      </c>
      <c r="E45" s="60"/>
      <c r="F45" s="60"/>
      <c r="G45" s="60">
        <f>'1. Quartal'!G45+'2. Quartal'!G45+'3. Quartal'!G45+'4. Quartal'!G45</f>
        <v>0</v>
      </c>
      <c r="H45" s="60"/>
      <c r="I45" s="60"/>
      <c r="J45" s="218">
        <f t="shared" si="9"/>
        <v>0</v>
      </c>
      <c r="K45" s="218"/>
      <c r="L45" s="218"/>
      <c r="M45" s="184">
        <f>'1. Quartal'!M45:O45</f>
        <v>57.65</v>
      </c>
      <c r="N45" s="185"/>
      <c r="O45" s="185"/>
      <c r="P45" s="184" t="str">
        <f t="shared" si="7"/>
        <v/>
      </c>
      <c r="Q45" s="185"/>
      <c r="R45" s="185"/>
      <c r="S45" s="184">
        <f>'1. Quartal'!S45:U45</f>
        <v>172.95</v>
      </c>
      <c r="T45" s="185"/>
      <c r="U45" s="185"/>
      <c r="V45" s="184" t="str">
        <f t="shared" si="8"/>
        <v/>
      </c>
      <c r="W45" s="185"/>
      <c r="X45" s="185"/>
      <c r="Y45" s="184" t="str">
        <f t="shared" si="6"/>
        <v/>
      </c>
      <c r="Z45" s="185"/>
      <c r="AA45" s="185"/>
      <c r="AB45" s="186"/>
    </row>
    <row r="46" spans="1:29" s="15" customFormat="1" ht="18.75" customHeight="1" x14ac:dyDescent="0.2">
      <c r="A46" s="193" t="s">
        <v>43</v>
      </c>
      <c r="B46" s="194"/>
      <c r="C46" s="194"/>
      <c r="D46" s="195" t="str">
        <f>IF(SUM(D34:F45)=0,"",SUM(D34:F45))</f>
        <v/>
      </c>
      <c r="E46" s="190"/>
      <c r="F46" s="190"/>
      <c r="G46" s="195" t="str">
        <f>IF(SUM(G34:I45)=0,"",SUM(G34:I45))</f>
        <v/>
      </c>
      <c r="H46" s="190"/>
      <c r="I46" s="190"/>
      <c r="J46" s="195" t="str">
        <f>IF(SUM(J34:L45)=0,"",SUM(J34:L45))</f>
        <v/>
      </c>
      <c r="K46" s="190"/>
      <c r="L46" s="190"/>
      <c r="M46" s="190"/>
      <c r="N46" s="190"/>
      <c r="O46" s="190"/>
      <c r="P46" s="187">
        <f>IF(SUM(P34:R45)=0,0,SUM(P34:R45))</f>
        <v>0</v>
      </c>
      <c r="Q46" s="188"/>
      <c r="R46" s="188"/>
      <c r="S46" s="190"/>
      <c r="T46" s="190"/>
      <c r="U46" s="190"/>
      <c r="V46" s="187">
        <f>IF(SUM(V34:X45)=0,0,SUM(V34:X45))</f>
        <v>0</v>
      </c>
      <c r="W46" s="188"/>
      <c r="X46" s="188"/>
      <c r="Y46" s="187">
        <f>IF(SUM(Y34:AB45)=0,,SUM(Y34:AB45))</f>
        <v>0</v>
      </c>
      <c r="Z46" s="188"/>
      <c r="AA46" s="188"/>
      <c r="AB46" s="189"/>
    </row>
    <row r="47" spans="1:29" s="15" customFormat="1" ht="18.75" customHeight="1" x14ac:dyDescent="0.2">
      <c r="A47" s="221" t="s">
        <v>37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3"/>
    </row>
    <row r="48" spans="1:29" s="16" customFormat="1" ht="17.25" customHeight="1" x14ac:dyDescent="0.2">
      <c r="A48" s="157" t="s">
        <v>20</v>
      </c>
      <c r="B48" s="158"/>
      <c r="C48" s="158"/>
      <c r="D48" s="207" t="str">
        <f>D13</f>
        <v>Pflegetage 2025</v>
      </c>
      <c r="E48" s="161"/>
      <c r="F48" s="161"/>
      <c r="G48" s="161"/>
      <c r="H48" s="161"/>
      <c r="I48" s="161"/>
      <c r="J48" s="161"/>
      <c r="K48" s="161"/>
      <c r="L48" s="161"/>
      <c r="M48" s="162" t="s">
        <v>8</v>
      </c>
      <c r="N48" s="162"/>
      <c r="O48" s="162"/>
      <c r="P48" s="162"/>
      <c r="Q48" s="162"/>
      <c r="R48" s="162"/>
      <c r="S48" s="162" t="s">
        <v>13</v>
      </c>
      <c r="T48" s="162"/>
      <c r="U48" s="162"/>
      <c r="V48" s="162"/>
      <c r="W48" s="162"/>
      <c r="X48" s="162"/>
      <c r="Y48" s="160" t="s">
        <v>23</v>
      </c>
      <c r="Z48" s="158"/>
      <c r="AA48" s="158"/>
      <c r="AB48" s="163"/>
    </row>
    <row r="49" spans="1:29" s="17" customFormat="1" ht="34.5" customHeight="1" x14ac:dyDescent="0.2">
      <c r="A49" s="159"/>
      <c r="B49" s="158"/>
      <c r="C49" s="158"/>
      <c r="D49" s="164" t="s">
        <v>17</v>
      </c>
      <c r="E49" s="165"/>
      <c r="F49" s="165"/>
      <c r="G49" s="164" t="s">
        <v>18</v>
      </c>
      <c r="H49" s="165"/>
      <c r="I49" s="165"/>
      <c r="J49" s="164" t="s">
        <v>19</v>
      </c>
      <c r="K49" s="165"/>
      <c r="L49" s="165"/>
      <c r="M49" s="164" t="s">
        <v>21</v>
      </c>
      <c r="N49" s="165"/>
      <c r="O49" s="165"/>
      <c r="P49" s="164" t="s">
        <v>22</v>
      </c>
      <c r="Q49" s="165"/>
      <c r="R49" s="165"/>
      <c r="S49" s="164" t="s">
        <v>21</v>
      </c>
      <c r="T49" s="165"/>
      <c r="U49" s="165"/>
      <c r="V49" s="164" t="s">
        <v>22</v>
      </c>
      <c r="W49" s="165"/>
      <c r="X49" s="165"/>
      <c r="Y49" s="158"/>
      <c r="Z49" s="158"/>
      <c r="AA49" s="158"/>
      <c r="AB49" s="163"/>
    </row>
    <row r="50" spans="1:29" s="18" customFormat="1" ht="14.25" customHeight="1" x14ac:dyDescent="0.2">
      <c r="A50" s="173" t="s">
        <v>9</v>
      </c>
      <c r="B50" s="161"/>
      <c r="C50" s="161"/>
      <c r="D50" s="172" t="s">
        <v>10</v>
      </c>
      <c r="E50" s="174"/>
      <c r="F50" s="174"/>
      <c r="G50" s="172" t="s">
        <v>10</v>
      </c>
      <c r="H50" s="174"/>
      <c r="I50" s="174"/>
      <c r="J50" s="172" t="s">
        <v>10</v>
      </c>
      <c r="K50" s="174"/>
      <c r="L50" s="174"/>
      <c r="M50" s="172" t="s">
        <v>11</v>
      </c>
      <c r="N50" s="172"/>
      <c r="O50" s="172"/>
      <c r="P50" s="172" t="s">
        <v>11</v>
      </c>
      <c r="Q50" s="172"/>
      <c r="R50" s="172"/>
      <c r="S50" s="172" t="s">
        <v>11</v>
      </c>
      <c r="T50" s="172"/>
      <c r="U50" s="172"/>
      <c r="V50" s="172" t="s">
        <v>11</v>
      </c>
      <c r="W50" s="172"/>
      <c r="X50" s="172"/>
      <c r="Y50" s="172" t="s">
        <v>11</v>
      </c>
      <c r="Z50" s="172"/>
      <c r="AA50" s="172"/>
      <c r="AB50" s="163"/>
    </row>
    <row r="51" spans="1:29" s="20" customFormat="1" ht="18.75" customHeight="1" x14ac:dyDescent="0.2">
      <c r="A51" s="181">
        <v>0</v>
      </c>
      <c r="B51" s="161"/>
      <c r="C51" s="161"/>
      <c r="D51" s="29">
        <f>'1. Quartal'!D51+'2. Quartal'!D51+'3. Quartal'!D51+'4. Quartal'!D51</f>
        <v>0</v>
      </c>
      <c r="E51" s="29"/>
      <c r="F51" s="29"/>
      <c r="G51" s="29">
        <f>'1. Quartal'!G51+'2. Quartal'!G51+'3. Quartal'!G51+'4. Quartal'!G51</f>
        <v>0</v>
      </c>
      <c r="H51" s="29"/>
      <c r="I51" s="29"/>
      <c r="J51" s="177">
        <f>D51-G51</f>
        <v>0</v>
      </c>
      <c r="K51" s="177"/>
      <c r="L51" s="177"/>
      <c r="M51" s="179">
        <f>'1. Quartal'!M51:O51</f>
        <v>0</v>
      </c>
      <c r="N51" s="182"/>
      <c r="O51" s="182"/>
      <c r="P51" s="179" t="str">
        <f>IF(J51=0,"",J51*M51)</f>
        <v/>
      </c>
      <c r="Q51" s="182"/>
      <c r="R51" s="182"/>
      <c r="S51" s="179">
        <f>'1. Quartal'!S51:U51</f>
        <v>0</v>
      </c>
      <c r="T51" s="182"/>
      <c r="U51" s="182"/>
      <c r="V51" s="179" t="str">
        <f>IF(J51=0,"",J51*S51)</f>
        <v/>
      </c>
      <c r="W51" s="182"/>
      <c r="X51" s="182"/>
      <c r="Y51" s="179" t="str">
        <f>IF(J51&gt;0,0,"")</f>
        <v/>
      </c>
      <c r="Z51" s="182"/>
      <c r="AA51" s="182"/>
      <c r="AB51" s="183"/>
      <c r="AC51" s="19"/>
    </row>
    <row r="52" spans="1:29" s="20" customFormat="1" ht="18.75" customHeight="1" x14ac:dyDescent="0.2">
      <c r="A52" s="181">
        <v>1</v>
      </c>
      <c r="B52" s="161"/>
      <c r="C52" s="161"/>
      <c r="D52" s="29">
        <f>'1. Quartal'!D52+'2. Quartal'!D52+'3. Quartal'!D52+'4. Quartal'!D52</f>
        <v>0</v>
      </c>
      <c r="E52" s="29"/>
      <c r="F52" s="29"/>
      <c r="G52" s="29">
        <f>'1. Quartal'!G52+'2. Quartal'!G52+'3. Quartal'!G52+'4. Quartal'!G52</f>
        <v>0</v>
      </c>
      <c r="H52" s="29"/>
      <c r="I52" s="29"/>
      <c r="J52" s="177">
        <f>D52-G52</f>
        <v>0</v>
      </c>
      <c r="K52" s="177"/>
      <c r="L52" s="177"/>
      <c r="M52" s="179">
        <f>'1. Quartal'!M52:O52</f>
        <v>0</v>
      </c>
      <c r="N52" s="182"/>
      <c r="O52" s="182"/>
      <c r="P52" s="179" t="str">
        <f t="shared" ref="P52:P63" si="10">IF(J52=0,"",J52*M52)</f>
        <v/>
      </c>
      <c r="Q52" s="182"/>
      <c r="R52" s="182"/>
      <c r="S52" s="179">
        <f>'1. Quartal'!S52:U52</f>
        <v>0</v>
      </c>
      <c r="T52" s="182"/>
      <c r="U52" s="182"/>
      <c r="V52" s="179" t="str">
        <f t="shared" ref="V52:V63" si="11">IF(J52=0,"",J52*S52)</f>
        <v/>
      </c>
      <c r="W52" s="182"/>
      <c r="X52" s="182"/>
      <c r="Y52" s="179" t="str">
        <f>IF(J52&gt;0,0,"")</f>
        <v/>
      </c>
      <c r="Z52" s="182"/>
      <c r="AA52" s="182"/>
      <c r="AB52" s="183"/>
      <c r="AC52" s="19"/>
    </row>
    <row r="53" spans="1:29" s="20" customFormat="1" ht="18.75" customHeight="1" x14ac:dyDescent="0.2">
      <c r="A53" s="181">
        <v>2</v>
      </c>
      <c r="B53" s="161"/>
      <c r="C53" s="161"/>
      <c r="D53" s="29">
        <f>'1. Quartal'!D53+'2. Quartal'!D53+'3. Quartal'!D53+'4. Quartal'!D53</f>
        <v>0</v>
      </c>
      <c r="E53" s="29"/>
      <c r="F53" s="29"/>
      <c r="G53" s="29">
        <f>'1. Quartal'!G53+'2. Quartal'!G53+'3. Quartal'!G53+'4. Quartal'!G53</f>
        <v>0</v>
      </c>
      <c r="H53" s="29"/>
      <c r="I53" s="29"/>
      <c r="J53" s="177">
        <f t="shared" ref="J53:J63" si="12">D53-G53</f>
        <v>0</v>
      </c>
      <c r="K53" s="177"/>
      <c r="L53" s="177"/>
      <c r="M53" s="179">
        <f>'1. Quartal'!M53:O53</f>
        <v>0.2</v>
      </c>
      <c r="N53" s="182"/>
      <c r="O53" s="182"/>
      <c r="P53" s="179" t="str">
        <f t="shared" si="10"/>
        <v/>
      </c>
      <c r="Q53" s="182"/>
      <c r="R53" s="182"/>
      <c r="S53" s="179">
        <f>'1. Quartal'!S53:U53</f>
        <v>0.5</v>
      </c>
      <c r="T53" s="182"/>
      <c r="U53" s="182"/>
      <c r="V53" s="179" t="str">
        <f t="shared" si="11"/>
        <v/>
      </c>
      <c r="W53" s="182"/>
      <c r="X53" s="182"/>
      <c r="Y53" s="179" t="str">
        <f>IF(SUM(P53,V53)=0,"",SUM(P53,V53))</f>
        <v/>
      </c>
      <c r="Z53" s="182"/>
      <c r="AA53" s="182"/>
      <c r="AB53" s="183"/>
    </row>
    <row r="54" spans="1:29" s="20" customFormat="1" ht="18.75" customHeight="1" x14ac:dyDescent="0.2">
      <c r="A54" s="181">
        <v>3</v>
      </c>
      <c r="B54" s="161"/>
      <c r="C54" s="161"/>
      <c r="D54" s="29">
        <f>'1. Quartal'!D54+'2. Quartal'!D54+'3. Quartal'!D54+'4. Quartal'!D54</f>
        <v>0</v>
      </c>
      <c r="E54" s="29"/>
      <c r="F54" s="29"/>
      <c r="G54" s="29">
        <f>'1. Quartal'!G54+'2. Quartal'!G54+'3. Quartal'!G54+'4. Quartal'!G54</f>
        <v>0</v>
      </c>
      <c r="H54" s="29"/>
      <c r="I54" s="29"/>
      <c r="J54" s="177">
        <f t="shared" si="12"/>
        <v>0</v>
      </c>
      <c r="K54" s="177"/>
      <c r="L54" s="177"/>
      <c r="M54" s="179">
        <f>'1. Quartal'!M54:O54</f>
        <v>4.9000000000000004</v>
      </c>
      <c r="N54" s="182"/>
      <c r="O54" s="182"/>
      <c r="P54" s="179" t="str">
        <f t="shared" si="10"/>
        <v/>
      </c>
      <c r="Q54" s="182"/>
      <c r="R54" s="182"/>
      <c r="S54" s="179">
        <f>'1. Quartal'!S54:U54</f>
        <v>14.8</v>
      </c>
      <c r="T54" s="182"/>
      <c r="U54" s="182"/>
      <c r="V54" s="179" t="str">
        <f t="shared" si="11"/>
        <v/>
      </c>
      <c r="W54" s="182"/>
      <c r="X54" s="182"/>
      <c r="Y54" s="179" t="str">
        <f>IF(SUM(P54,V54)=0,"",SUM(P54,V54))</f>
        <v/>
      </c>
      <c r="Z54" s="182"/>
      <c r="AA54" s="182"/>
      <c r="AB54" s="183"/>
    </row>
    <row r="55" spans="1:29" s="20" customFormat="1" ht="18.75" customHeight="1" x14ac:dyDescent="0.2">
      <c r="A55" s="181">
        <v>4</v>
      </c>
      <c r="B55" s="161"/>
      <c r="C55" s="161"/>
      <c r="D55" s="29">
        <f>'1. Quartal'!D55+'2. Quartal'!D55+'3. Quartal'!D55+'4. Quartal'!D55</f>
        <v>0</v>
      </c>
      <c r="E55" s="29"/>
      <c r="F55" s="29"/>
      <c r="G55" s="29">
        <f>'1. Quartal'!G55+'2. Quartal'!G55+'3. Quartal'!G55+'4. Quartal'!G55</f>
        <v>0</v>
      </c>
      <c r="H55" s="29"/>
      <c r="I55" s="29"/>
      <c r="J55" s="177">
        <f t="shared" si="12"/>
        <v>0</v>
      </c>
      <c r="K55" s="177"/>
      <c r="L55" s="177"/>
      <c r="M55" s="179">
        <f>'1. Quartal'!M55:O55</f>
        <v>9.6999999999999993</v>
      </c>
      <c r="N55" s="182"/>
      <c r="O55" s="182"/>
      <c r="P55" s="179" t="str">
        <f t="shared" si="10"/>
        <v/>
      </c>
      <c r="Q55" s="182"/>
      <c r="R55" s="182"/>
      <c r="S55" s="179">
        <f>'1. Quartal'!S55:U55</f>
        <v>29</v>
      </c>
      <c r="T55" s="182"/>
      <c r="U55" s="182"/>
      <c r="V55" s="179" t="str">
        <f t="shared" si="11"/>
        <v/>
      </c>
      <c r="W55" s="182"/>
      <c r="X55" s="182"/>
      <c r="Y55" s="179" t="str">
        <f t="shared" ref="Y55:Y63" si="13">IF(SUM(P55,V55)=0,"",SUM(P55,V55))</f>
        <v/>
      </c>
      <c r="Z55" s="182"/>
      <c r="AA55" s="182"/>
      <c r="AB55" s="183"/>
    </row>
    <row r="56" spans="1:29" s="20" customFormat="1" ht="18.75" customHeight="1" x14ac:dyDescent="0.2">
      <c r="A56" s="181">
        <v>5</v>
      </c>
      <c r="B56" s="161"/>
      <c r="C56" s="161"/>
      <c r="D56" s="29">
        <f>'1. Quartal'!D56+'2. Quartal'!D56+'3. Quartal'!D56+'4. Quartal'!D56</f>
        <v>0</v>
      </c>
      <c r="E56" s="29"/>
      <c r="F56" s="29"/>
      <c r="G56" s="29">
        <f>'1. Quartal'!G56+'2. Quartal'!G56+'3. Quartal'!G56+'4. Quartal'!G56</f>
        <v>0</v>
      </c>
      <c r="H56" s="29"/>
      <c r="I56" s="29"/>
      <c r="J56" s="177">
        <f t="shared" si="12"/>
        <v>0</v>
      </c>
      <c r="K56" s="177"/>
      <c r="L56" s="177"/>
      <c r="M56" s="179">
        <f>'1. Quartal'!M56:O56</f>
        <v>14.4</v>
      </c>
      <c r="N56" s="182"/>
      <c r="O56" s="182"/>
      <c r="P56" s="179" t="str">
        <f t="shared" si="10"/>
        <v/>
      </c>
      <c r="Q56" s="182"/>
      <c r="R56" s="182"/>
      <c r="S56" s="179">
        <f>'1. Quartal'!S56:U56</f>
        <v>43.3</v>
      </c>
      <c r="T56" s="182"/>
      <c r="U56" s="182"/>
      <c r="V56" s="179" t="str">
        <f t="shared" si="11"/>
        <v/>
      </c>
      <c r="W56" s="182"/>
      <c r="X56" s="182"/>
      <c r="Y56" s="179" t="str">
        <f t="shared" si="13"/>
        <v/>
      </c>
      <c r="Z56" s="182"/>
      <c r="AA56" s="182"/>
      <c r="AB56" s="183"/>
    </row>
    <row r="57" spans="1:29" s="20" customFormat="1" ht="18.75" customHeight="1" x14ac:dyDescent="0.2">
      <c r="A57" s="181">
        <v>6</v>
      </c>
      <c r="B57" s="161"/>
      <c r="C57" s="161"/>
      <c r="D57" s="29">
        <f>'1. Quartal'!D57+'2. Quartal'!D57+'3. Quartal'!D57+'4. Quartal'!D57</f>
        <v>0</v>
      </c>
      <c r="E57" s="29"/>
      <c r="F57" s="29"/>
      <c r="G57" s="29">
        <f>'1. Quartal'!G57+'2. Quartal'!G57+'3. Quartal'!G57+'4. Quartal'!G57</f>
        <v>0</v>
      </c>
      <c r="H57" s="29"/>
      <c r="I57" s="29"/>
      <c r="J57" s="177">
        <f t="shared" si="12"/>
        <v>0</v>
      </c>
      <c r="K57" s="177"/>
      <c r="L57" s="177"/>
      <c r="M57" s="179">
        <f>'1. Quartal'!M57:O57</f>
        <v>19.2</v>
      </c>
      <c r="N57" s="182"/>
      <c r="O57" s="182"/>
      <c r="P57" s="179" t="str">
        <f t="shared" si="10"/>
        <v/>
      </c>
      <c r="Q57" s="182"/>
      <c r="R57" s="182"/>
      <c r="S57" s="179">
        <f>'1. Quartal'!S57:U57</f>
        <v>57.5</v>
      </c>
      <c r="T57" s="182"/>
      <c r="U57" s="182"/>
      <c r="V57" s="179" t="str">
        <f t="shared" si="11"/>
        <v/>
      </c>
      <c r="W57" s="182"/>
      <c r="X57" s="182"/>
      <c r="Y57" s="179" t="str">
        <f t="shared" si="13"/>
        <v/>
      </c>
      <c r="Z57" s="182"/>
      <c r="AA57" s="182"/>
      <c r="AB57" s="183"/>
    </row>
    <row r="58" spans="1:29" s="20" customFormat="1" ht="18.75" customHeight="1" x14ac:dyDescent="0.2">
      <c r="A58" s="181">
        <v>7</v>
      </c>
      <c r="B58" s="161"/>
      <c r="C58" s="161"/>
      <c r="D58" s="29">
        <f>'1. Quartal'!D58+'2. Quartal'!D58+'3. Quartal'!D58+'4. Quartal'!D58</f>
        <v>0</v>
      </c>
      <c r="E58" s="29"/>
      <c r="F58" s="29"/>
      <c r="G58" s="29">
        <f>'1. Quartal'!G58+'2. Quartal'!G58+'3. Quartal'!G58+'4. Quartal'!G58</f>
        <v>0</v>
      </c>
      <c r="H58" s="29"/>
      <c r="I58" s="29"/>
      <c r="J58" s="177">
        <f t="shared" si="12"/>
        <v>0</v>
      </c>
      <c r="K58" s="177"/>
      <c r="L58" s="177"/>
      <c r="M58" s="179">
        <f>'1. Quartal'!M58:O58</f>
        <v>23.9</v>
      </c>
      <c r="N58" s="182"/>
      <c r="O58" s="182"/>
      <c r="P58" s="179" t="str">
        <f t="shared" si="10"/>
        <v/>
      </c>
      <c r="Q58" s="182"/>
      <c r="R58" s="182"/>
      <c r="S58" s="179">
        <f>'1. Quartal'!S58:U58</f>
        <v>71.8</v>
      </c>
      <c r="T58" s="182"/>
      <c r="U58" s="182"/>
      <c r="V58" s="179" t="str">
        <f t="shared" si="11"/>
        <v/>
      </c>
      <c r="W58" s="182"/>
      <c r="X58" s="182"/>
      <c r="Y58" s="179" t="str">
        <f t="shared" si="13"/>
        <v/>
      </c>
      <c r="Z58" s="182"/>
      <c r="AA58" s="182"/>
      <c r="AB58" s="183"/>
    </row>
    <row r="59" spans="1:29" s="20" customFormat="1" ht="18.75" customHeight="1" x14ac:dyDescent="0.2">
      <c r="A59" s="181">
        <v>8</v>
      </c>
      <c r="B59" s="161"/>
      <c r="C59" s="161"/>
      <c r="D59" s="29">
        <f>'1. Quartal'!D59+'2. Quartal'!D59+'3. Quartal'!D59+'4. Quartal'!D59</f>
        <v>0</v>
      </c>
      <c r="E59" s="29"/>
      <c r="F59" s="29"/>
      <c r="G59" s="29">
        <f>'1. Quartal'!G59+'2. Quartal'!G59+'3. Quartal'!G59+'4. Quartal'!G59</f>
        <v>0</v>
      </c>
      <c r="H59" s="29"/>
      <c r="I59" s="29"/>
      <c r="J59" s="177">
        <f t="shared" si="12"/>
        <v>0</v>
      </c>
      <c r="K59" s="177"/>
      <c r="L59" s="177"/>
      <c r="M59" s="179">
        <f>'1. Quartal'!M59:O59</f>
        <v>28.7</v>
      </c>
      <c r="N59" s="182"/>
      <c r="O59" s="182"/>
      <c r="P59" s="179" t="str">
        <f t="shared" si="10"/>
        <v/>
      </c>
      <c r="Q59" s="182"/>
      <c r="R59" s="182"/>
      <c r="S59" s="179">
        <f>'1. Quartal'!S59:U59</f>
        <v>86</v>
      </c>
      <c r="T59" s="182"/>
      <c r="U59" s="182"/>
      <c r="V59" s="179" t="str">
        <f t="shared" si="11"/>
        <v/>
      </c>
      <c r="W59" s="182"/>
      <c r="X59" s="182"/>
      <c r="Y59" s="179" t="str">
        <f t="shared" si="13"/>
        <v/>
      </c>
      <c r="Z59" s="182"/>
      <c r="AA59" s="182"/>
      <c r="AB59" s="183"/>
    </row>
    <row r="60" spans="1:29" s="20" customFormat="1" ht="18.75" customHeight="1" x14ac:dyDescent="0.2">
      <c r="A60" s="181">
        <v>9</v>
      </c>
      <c r="B60" s="161"/>
      <c r="C60" s="161"/>
      <c r="D60" s="29">
        <f>'1. Quartal'!D60+'2. Quartal'!D60+'3. Quartal'!D60+'4. Quartal'!D60</f>
        <v>0</v>
      </c>
      <c r="E60" s="29"/>
      <c r="F60" s="29"/>
      <c r="G60" s="29">
        <f>'1. Quartal'!G60+'2. Quartal'!G60+'3. Quartal'!G60+'4. Quartal'!G60</f>
        <v>0</v>
      </c>
      <c r="H60" s="29"/>
      <c r="I60" s="29"/>
      <c r="J60" s="177">
        <f t="shared" si="12"/>
        <v>0</v>
      </c>
      <c r="K60" s="177"/>
      <c r="L60" s="177"/>
      <c r="M60" s="179">
        <f>'1. Quartal'!M60:O60</f>
        <v>33.4</v>
      </c>
      <c r="N60" s="182"/>
      <c r="O60" s="182"/>
      <c r="P60" s="179" t="str">
        <f t="shared" si="10"/>
        <v/>
      </c>
      <c r="Q60" s="182"/>
      <c r="R60" s="182"/>
      <c r="S60" s="179">
        <f>'1. Quartal'!S60:U60</f>
        <v>100.3</v>
      </c>
      <c r="T60" s="182"/>
      <c r="U60" s="182"/>
      <c r="V60" s="179" t="str">
        <f t="shared" si="11"/>
        <v/>
      </c>
      <c r="W60" s="182"/>
      <c r="X60" s="182"/>
      <c r="Y60" s="179" t="str">
        <f t="shared" si="13"/>
        <v/>
      </c>
      <c r="Z60" s="182"/>
      <c r="AA60" s="182"/>
      <c r="AB60" s="183"/>
    </row>
    <row r="61" spans="1:29" s="20" customFormat="1" ht="18.75" customHeight="1" x14ac:dyDescent="0.2">
      <c r="A61" s="181">
        <v>10</v>
      </c>
      <c r="B61" s="161"/>
      <c r="C61" s="161"/>
      <c r="D61" s="29">
        <f>'1. Quartal'!D61+'2. Quartal'!D61+'3. Quartal'!D61+'4. Quartal'!D61</f>
        <v>0</v>
      </c>
      <c r="E61" s="29"/>
      <c r="F61" s="29"/>
      <c r="G61" s="29">
        <f>'1. Quartal'!G61+'2. Quartal'!G61+'3. Quartal'!G61+'4. Quartal'!G61</f>
        <v>0</v>
      </c>
      <c r="H61" s="29"/>
      <c r="I61" s="29"/>
      <c r="J61" s="177">
        <f t="shared" si="12"/>
        <v>0</v>
      </c>
      <c r="K61" s="177"/>
      <c r="L61" s="177"/>
      <c r="M61" s="179">
        <f>'1. Quartal'!M61:O61</f>
        <v>38.200000000000003</v>
      </c>
      <c r="N61" s="182"/>
      <c r="O61" s="182"/>
      <c r="P61" s="179" t="str">
        <f t="shared" si="10"/>
        <v/>
      </c>
      <c r="Q61" s="182"/>
      <c r="R61" s="182"/>
      <c r="S61" s="179">
        <f>'1. Quartal'!S61:U61</f>
        <v>114.5</v>
      </c>
      <c r="T61" s="182"/>
      <c r="U61" s="182"/>
      <c r="V61" s="179" t="str">
        <f t="shared" si="11"/>
        <v/>
      </c>
      <c r="W61" s="182"/>
      <c r="X61" s="182"/>
      <c r="Y61" s="179" t="str">
        <f t="shared" si="13"/>
        <v/>
      </c>
      <c r="Z61" s="182"/>
      <c r="AA61" s="182"/>
      <c r="AB61" s="183"/>
    </row>
    <row r="62" spans="1:29" s="20" customFormat="1" ht="18.75" customHeight="1" x14ac:dyDescent="0.2">
      <c r="A62" s="181">
        <v>11</v>
      </c>
      <c r="B62" s="161"/>
      <c r="C62" s="161"/>
      <c r="D62" s="29">
        <f>'1. Quartal'!D62+'2. Quartal'!D62+'3. Quartal'!D62+'4. Quartal'!D62</f>
        <v>0</v>
      </c>
      <c r="E62" s="29"/>
      <c r="F62" s="29"/>
      <c r="G62" s="29">
        <f>'1. Quartal'!G62+'2. Quartal'!G62+'3. Quartal'!G62+'4. Quartal'!G62</f>
        <v>0</v>
      </c>
      <c r="H62" s="29"/>
      <c r="I62" s="29"/>
      <c r="J62" s="177">
        <f t="shared" si="12"/>
        <v>0</v>
      </c>
      <c r="K62" s="177"/>
      <c r="L62" s="177"/>
      <c r="M62" s="179">
        <f>'1. Quartal'!M62:O62</f>
        <v>42.9</v>
      </c>
      <c r="N62" s="182"/>
      <c r="O62" s="182"/>
      <c r="P62" s="179" t="str">
        <f t="shared" si="10"/>
        <v/>
      </c>
      <c r="Q62" s="182"/>
      <c r="R62" s="182"/>
      <c r="S62" s="179">
        <f>'1. Quartal'!S62:U62</f>
        <v>128.80000000000001</v>
      </c>
      <c r="T62" s="182"/>
      <c r="U62" s="182"/>
      <c r="V62" s="179" t="str">
        <f t="shared" si="11"/>
        <v/>
      </c>
      <c r="W62" s="182"/>
      <c r="X62" s="182"/>
      <c r="Y62" s="179" t="str">
        <f t="shared" si="13"/>
        <v/>
      </c>
      <c r="Z62" s="182"/>
      <c r="AA62" s="182"/>
      <c r="AB62" s="183"/>
    </row>
    <row r="63" spans="1:29" s="20" customFormat="1" ht="18.75" customHeight="1" x14ac:dyDescent="0.2">
      <c r="A63" s="214">
        <v>12</v>
      </c>
      <c r="B63" s="215"/>
      <c r="C63" s="215"/>
      <c r="D63" s="60">
        <f>'1. Quartal'!D63+'2. Quartal'!D63+'3. Quartal'!D63+'4. Quartal'!D63</f>
        <v>0</v>
      </c>
      <c r="E63" s="60"/>
      <c r="F63" s="60"/>
      <c r="G63" s="60">
        <f>'1. Quartal'!G63+'2. Quartal'!G63+'3. Quartal'!G63+'4. Quartal'!G63</f>
        <v>0</v>
      </c>
      <c r="H63" s="60"/>
      <c r="I63" s="60"/>
      <c r="J63" s="218">
        <f t="shared" si="12"/>
        <v>0</v>
      </c>
      <c r="K63" s="218"/>
      <c r="L63" s="218"/>
      <c r="M63" s="184">
        <f>'1. Quartal'!M63:O63</f>
        <v>47.7</v>
      </c>
      <c r="N63" s="185"/>
      <c r="O63" s="185"/>
      <c r="P63" s="184" t="str">
        <f t="shared" si="10"/>
        <v/>
      </c>
      <c r="Q63" s="185"/>
      <c r="R63" s="185"/>
      <c r="S63" s="184">
        <f>'1. Quartal'!S63:U63</f>
        <v>143</v>
      </c>
      <c r="T63" s="185"/>
      <c r="U63" s="185"/>
      <c r="V63" s="184" t="str">
        <f t="shared" si="11"/>
        <v/>
      </c>
      <c r="W63" s="185"/>
      <c r="X63" s="185"/>
      <c r="Y63" s="184" t="str">
        <f t="shared" si="13"/>
        <v/>
      </c>
      <c r="Z63" s="185"/>
      <c r="AA63" s="185"/>
      <c r="AB63" s="186"/>
    </row>
    <row r="64" spans="1:29" s="15" customFormat="1" ht="18.75" customHeight="1" x14ac:dyDescent="0.2">
      <c r="A64" s="193" t="s">
        <v>47</v>
      </c>
      <c r="B64" s="194"/>
      <c r="C64" s="194"/>
      <c r="D64" s="195" t="str">
        <f>IF(SUM(D51:F63)=0,"",SUM(D51:F63))</f>
        <v/>
      </c>
      <c r="E64" s="190"/>
      <c r="F64" s="190"/>
      <c r="G64" s="195" t="str">
        <f>IF(SUM(G51:I63)=0,"",SUM(G51:I63))</f>
        <v/>
      </c>
      <c r="H64" s="190"/>
      <c r="I64" s="190"/>
      <c r="J64" s="195" t="str">
        <f>IF(SUM(J51:L63)=0,"",SUM(J51:L63))</f>
        <v/>
      </c>
      <c r="K64" s="190"/>
      <c r="L64" s="190"/>
      <c r="M64" s="190"/>
      <c r="N64" s="190"/>
      <c r="O64" s="190"/>
      <c r="P64" s="187">
        <f>IF(SUM(P51:R63)=0,0,SUM(P51:R63))</f>
        <v>0</v>
      </c>
      <c r="Q64" s="188"/>
      <c r="R64" s="188"/>
      <c r="S64" s="190"/>
      <c r="T64" s="190"/>
      <c r="U64" s="190"/>
      <c r="V64" s="187">
        <f>IF(SUM(V51:X63)=0,0,SUM(V51:X63))</f>
        <v>0</v>
      </c>
      <c r="W64" s="188"/>
      <c r="X64" s="188"/>
      <c r="Y64" s="187">
        <f>IF(SUM(Y51:AB63)=0,0,SUM(Y51:AB63))</f>
        <v>0</v>
      </c>
      <c r="Z64" s="188"/>
      <c r="AA64" s="188"/>
      <c r="AB64" s="189"/>
    </row>
    <row r="65" spans="1:29" customFormat="1" ht="8.25" customHeight="1" x14ac:dyDescent="0.2">
      <c r="A65" s="224" t="e">
        <f>Jahresschlussmeldung!#REF!-Jahresschlussmeldung!#REF!</f>
        <v>#REF!</v>
      </c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</row>
    <row r="66" spans="1:29" s="23" customFormat="1" ht="18.75" customHeight="1" x14ac:dyDescent="0.2">
      <c r="A66" s="283" t="str">
        <f xml:space="preserve"> "TOTAL Leistungsbeiträge gemäss Jahresschlussmeldung " &amp;Y1</f>
        <v>TOTAL Leistungsbeiträge gemäss Jahresschlussmeldung 2025</v>
      </c>
      <c r="B66" s="284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5"/>
      <c r="P66" s="105">
        <f>O29+P46+P64</f>
        <v>0</v>
      </c>
      <c r="Q66" s="106"/>
      <c r="R66" s="107"/>
      <c r="S66" s="108"/>
      <c r="T66" s="109"/>
      <c r="U66" s="110"/>
      <c r="V66" s="111">
        <f>U29+V46+V64</f>
        <v>0</v>
      </c>
      <c r="W66" s="112"/>
      <c r="X66" s="112"/>
      <c r="Y66" s="111">
        <f>Y29+Y46+Y64</f>
        <v>0</v>
      </c>
      <c r="Z66" s="113"/>
      <c r="AA66" s="113"/>
      <c r="AB66" s="114"/>
      <c r="AC66" s="22"/>
    </row>
    <row r="67" spans="1:29" s="23" customFormat="1" ht="18.75" customHeight="1" x14ac:dyDescent="0.2">
      <c r="A67" s="270" t="str">
        <f xml:space="preserve"> "Ausbezahlt 1. bis 4. Quartal " &amp;Y1</f>
        <v>Ausbezahlt 1. bis 4. Quartal 2025</v>
      </c>
      <c r="B67" s="271"/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2"/>
      <c r="P67" s="273">
        <f>Kumuliert!P66</f>
        <v>0</v>
      </c>
      <c r="Q67" s="274"/>
      <c r="R67" s="275"/>
      <c r="S67" s="276"/>
      <c r="T67" s="277"/>
      <c r="U67" s="278"/>
      <c r="V67" s="279"/>
      <c r="W67" s="280"/>
      <c r="X67" s="280"/>
      <c r="Y67" s="279"/>
      <c r="Z67" s="281"/>
      <c r="AA67" s="281"/>
      <c r="AB67" s="282"/>
      <c r="AC67" s="22"/>
    </row>
    <row r="68" spans="1:29" s="23" customFormat="1" ht="18.75" customHeight="1" x14ac:dyDescent="0.2">
      <c r="A68" s="283" t="str">
        <f>IF($P$68=0,"Der Saldo ist ausgeglichen",IF($P$68&gt;0,"Saldo zu Gunsten Institution",IF($P$68&lt;0,"Saldo zu Lasten Institution")))</f>
        <v>Der Saldo ist ausgeglichen</v>
      </c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5"/>
      <c r="P68" s="105">
        <f>P66-P67</f>
        <v>0</v>
      </c>
      <c r="Q68" s="106"/>
      <c r="R68" s="107"/>
      <c r="S68" s="108"/>
      <c r="T68" s="109"/>
      <c r="U68" s="110"/>
      <c r="V68" s="111"/>
      <c r="W68" s="112"/>
      <c r="X68" s="112"/>
      <c r="Y68" s="111"/>
      <c r="Z68" s="113"/>
      <c r="AA68" s="113"/>
      <c r="AB68" s="114"/>
      <c r="AC68" s="22"/>
    </row>
  </sheetData>
  <sheetProtection algorithmName="SHA-512" hashValue="lSg567lLCi6ht+eVyYGWv5ZuMXID2mteCGsqCvI+zqka12Fi4A545cMj1raTmY6VdYRII/dF81o0judyrR/3Fg==" saltValue="nYWMQ4NtRtVfbsIaTta8Eg==" spinCount="100000" sheet="1" objects="1" scenarios="1" selectLockedCells="1"/>
  <mergeCells count="529"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  <mergeCell ref="A7:AB7"/>
    <mergeCell ref="A8:AB8"/>
    <mergeCell ref="A9:P9"/>
    <mergeCell ref="Q9:AB9"/>
    <mergeCell ref="A10:P10"/>
    <mergeCell ref="Q10:U10"/>
    <mergeCell ref="V10:AB10"/>
    <mergeCell ref="A5:F5"/>
    <mergeCell ref="G5:P5"/>
    <mergeCell ref="Q5:R5"/>
    <mergeCell ref="S5:AB5"/>
    <mergeCell ref="A6:F6"/>
    <mergeCell ref="G6:P6"/>
    <mergeCell ref="Q6:R6"/>
    <mergeCell ref="S6:AB6"/>
    <mergeCell ref="A11:I11"/>
    <mergeCell ref="J11:L11"/>
    <mergeCell ref="M11:X11"/>
    <mergeCell ref="Y11:AB11"/>
    <mergeCell ref="A12:L12"/>
    <mergeCell ref="M12:AB12"/>
    <mergeCell ref="O14:P14"/>
    <mergeCell ref="Q14:R14"/>
    <mergeCell ref="S14:T14"/>
    <mergeCell ref="U14:V14"/>
    <mergeCell ref="W14:X14"/>
    <mergeCell ref="A13:C14"/>
    <mergeCell ref="D13:L13"/>
    <mergeCell ref="M13:R13"/>
    <mergeCell ref="S13:X13"/>
    <mergeCell ref="Y13:AB14"/>
    <mergeCell ref="D14:E14"/>
    <mergeCell ref="F14:G14"/>
    <mergeCell ref="H14:I14"/>
    <mergeCell ref="J14:L14"/>
    <mergeCell ref="M14:N14"/>
    <mergeCell ref="Y15:AB15"/>
    <mergeCell ref="A16:C16"/>
    <mergeCell ref="D16:E16"/>
    <mergeCell ref="F16:G16"/>
    <mergeCell ref="H16:I16"/>
    <mergeCell ref="J16:L16"/>
    <mergeCell ref="M16:N16"/>
    <mergeCell ref="O16:P16"/>
    <mergeCell ref="Q16:R16"/>
    <mergeCell ref="S16:T16"/>
    <mergeCell ref="M15:N15"/>
    <mergeCell ref="O15:P15"/>
    <mergeCell ref="Q15:R15"/>
    <mergeCell ref="S15:T15"/>
    <mergeCell ref="U15:V15"/>
    <mergeCell ref="W15:X15"/>
    <mergeCell ref="U16:V16"/>
    <mergeCell ref="W16:X16"/>
    <mergeCell ref="Y16:AB16"/>
    <mergeCell ref="A15:C15"/>
    <mergeCell ref="D15:E15"/>
    <mergeCell ref="F15:G15"/>
    <mergeCell ref="H15:I15"/>
    <mergeCell ref="J15:L15"/>
    <mergeCell ref="U17:V17"/>
    <mergeCell ref="W17:X17"/>
    <mergeCell ref="Y17:AB17"/>
    <mergeCell ref="A18:C18"/>
    <mergeCell ref="D18:E18"/>
    <mergeCell ref="F18:G18"/>
    <mergeCell ref="H18:I18"/>
    <mergeCell ref="J18:L18"/>
    <mergeCell ref="Y18:AB18"/>
    <mergeCell ref="M18:N18"/>
    <mergeCell ref="O18:P18"/>
    <mergeCell ref="Q18:R18"/>
    <mergeCell ref="S18:T18"/>
    <mergeCell ref="U18:V18"/>
    <mergeCell ref="W18:X18"/>
    <mergeCell ref="A17:C17"/>
    <mergeCell ref="D17:E17"/>
    <mergeCell ref="F17:G17"/>
    <mergeCell ref="H17:I17"/>
    <mergeCell ref="J17:L17"/>
    <mergeCell ref="M17:N17"/>
    <mergeCell ref="O17:P17"/>
    <mergeCell ref="Q17:R17"/>
    <mergeCell ref="S17:T17"/>
    <mergeCell ref="U19:V19"/>
    <mergeCell ref="W19:X19"/>
    <mergeCell ref="Y19:AB19"/>
    <mergeCell ref="A20:C20"/>
    <mergeCell ref="D20:E20"/>
    <mergeCell ref="F20:G20"/>
    <mergeCell ref="H20:I20"/>
    <mergeCell ref="J20:L20"/>
    <mergeCell ref="M20:N20"/>
    <mergeCell ref="O20:P20"/>
    <mergeCell ref="Q20:R20"/>
    <mergeCell ref="S20:T20"/>
    <mergeCell ref="U20:V20"/>
    <mergeCell ref="W20:X20"/>
    <mergeCell ref="Y20:AB20"/>
    <mergeCell ref="A19:C19"/>
    <mergeCell ref="D19:E19"/>
    <mergeCell ref="F19:G19"/>
    <mergeCell ref="H19:I19"/>
    <mergeCell ref="J19:L19"/>
    <mergeCell ref="M19:N19"/>
    <mergeCell ref="O19:P19"/>
    <mergeCell ref="Q19:R19"/>
    <mergeCell ref="S19:T19"/>
    <mergeCell ref="A21:C21"/>
    <mergeCell ref="D21:E21"/>
    <mergeCell ref="F21:G21"/>
    <mergeCell ref="H21:I21"/>
    <mergeCell ref="J21:L21"/>
    <mergeCell ref="Y21:AB21"/>
    <mergeCell ref="A22:C22"/>
    <mergeCell ref="D22:E22"/>
    <mergeCell ref="F22:G22"/>
    <mergeCell ref="H22:I22"/>
    <mergeCell ref="J22:L22"/>
    <mergeCell ref="M22:N22"/>
    <mergeCell ref="O22:P22"/>
    <mergeCell ref="Q22:R22"/>
    <mergeCell ref="S22:T22"/>
    <mergeCell ref="M21:N21"/>
    <mergeCell ref="O21:P21"/>
    <mergeCell ref="Q21:R21"/>
    <mergeCell ref="S21:T21"/>
    <mergeCell ref="U21:V21"/>
    <mergeCell ref="W21:X21"/>
    <mergeCell ref="U22:V22"/>
    <mergeCell ref="W22:X22"/>
    <mergeCell ref="Y22:AB22"/>
    <mergeCell ref="U23:V23"/>
    <mergeCell ref="W23:X23"/>
    <mergeCell ref="Y23:AB23"/>
    <mergeCell ref="A24:C24"/>
    <mergeCell ref="D24:E24"/>
    <mergeCell ref="F24:G24"/>
    <mergeCell ref="H24:I24"/>
    <mergeCell ref="J24:L24"/>
    <mergeCell ref="Y24:AB24"/>
    <mergeCell ref="M24:N24"/>
    <mergeCell ref="O24:P24"/>
    <mergeCell ref="Q24:R24"/>
    <mergeCell ref="S24:T24"/>
    <mergeCell ref="U24:V24"/>
    <mergeCell ref="W24:X24"/>
    <mergeCell ref="A23:C23"/>
    <mergeCell ref="D23:E23"/>
    <mergeCell ref="F23:G23"/>
    <mergeCell ref="H23:I23"/>
    <mergeCell ref="J23:L23"/>
    <mergeCell ref="M23:N23"/>
    <mergeCell ref="O23:P23"/>
    <mergeCell ref="Q23:R23"/>
    <mergeCell ref="S23:T23"/>
    <mergeCell ref="U25:V25"/>
    <mergeCell ref="W25:X25"/>
    <mergeCell ref="Y25:AB25"/>
    <mergeCell ref="A26:C26"/>
    <mergeCell ref="D26:E26"/>
    <mergeCell ref="F26:G26"/>
    <mergeCell ref="H26:I26"/>
    <mergeCell ref="J26:L26"/>
    <mergeCell ref="M26:N26"/>
    <mergeCell ref="O26:P26"/>
    <mergeCell ref="Q26:R26"/>
    <mergeCell ref="S26:T26"/>
    <mergeCell ref="U26:V26"/>
    <mergeCell ref="W26:X26"/>
    <mergeCell ref="Y26:AB26"/>
    <mergeCell ref="A25:C25"/>
    <mergeCell ref="D25:E25"/>
    <mergeCell ref="F25:G25"/>
    <mergeCell ref="H25:I25"/>
    <mergeCell ref="J25:L25"/>
    <mergeCell ref="M25:N25"/>
    <mergeCell ref="O25:P25"/>
    <mergeCell ref="Q25:R25"/>
    <mergeCell ref="S25:T25"/>
    <mergeCell ref="A27:C27"/>
    <mergeCell ref="D27:E27"/>
    <mergeCell ref="F27:G27"/>
    <mergeCell ref="H27:I27"/>
    <mergeCell ref="J27:L27"/>
    <mergeCell ref="Y27:AB27"/>
    <mergeCell ref="A28:C28"/>
    <mergeCell ref="D28:E28"/>
    <mergeCell ref="F28:G28"/>
    <mergeCell ref="H28:I28"/>
    <mergeCell ref="J28:L28"/>
    <mergeCell ref="M28:N28"/>
    <mergeCell ref="O28:P28"/>
    <mergeCell ref="Q28:R28"/>
    <mergeCell ref="S28:T28"/>
    <mergeCell ref="M27:N27"/>
    <mergeCell ref="O27:P27"/>
    <mergeCell ref="Q27:R27"/>
    <mergeCell ref="S27:T27"/>
    <mergeCell ref="U27:V27"/>
    <mergeCell ref="W27:X27"/>
    <mergeCell ref="Q29:R29"/>
    <mergeCell ref="S29:T29"/>
    <mergeCell ref="U29:V29"/>
    <mergeCell ref="W29:X29"/>
    <mergeCell ref="Y29:AB29"/>
    <mergeCell ref="U28:V28"/>
    <mergeCell ref="W28:X28"/>
    <mergeCell ref="Y28:AB28"/>
    <mergeCell ref="A29:C29"/>
    <mergeCell ref="D29:E29"/>
    <mergeCell ref="F29:G29"/>
    <mergeCell ref="H29:I29"/>
    <mergeCell ref="J29:L29"/>
    <mergeCell ref="M29:N29"/>
    <mergeCell ref="O29:P29"/>
    <mergeCell ref="A30:AB30"/>
    <mergeCell ref="A31:C32"/>
    <mergeCell ref="D31:L31"/>
    <mergeCell ref="M31:R31"/>
    <mergeCell ref="S31:X31"/>
    <mergeCell ref="Y31:AB32"/>
    <mergeCell ref="D32:F32"/>
    <mergeCell ref="G32:I32"/>
    <mergeCell ref="J32:L32"/>
    <mergeCell ref="M32:O32"/>
    <mergeCell ref="P32:R32"/>
    <mergeCell ref="S32:U32"/>
    <mergeCell ref="V32:X32"/>
    <mergeCell ref="A33:C33"/>
    <mergeCell ref="D33:F33"/>
    <mergeCell ref="G33:I33"/>
    <mergeCell ref="J33:L33"/>
    <mergeCell ref="M33:O33"/>
    <mergeCell ref="P33:R33"/>
    <mergeCell ref="S33:U33"/>
    <mergeCell ref="V33:X33"/>
    <mergeCell ref="Y33:AB33"/>
    <mergeCell ref="A34:C34"/>
    <mergeCell ref="D34:F34"/>
    <mergeCell ref="G34:I34"/>
    <mergeCell ref="J34:L34"/>
    <mergeCell ref="M34:O34"/>
    <mergeCell ref="P34:R34"/>
    <mergeCell ref="S34:U34"/>
    <mergeCell ref="V34:X34"/>
    <mergeCell ref="Y34:AB34"/>
    <mergeCell ref="A35:C35"/>
    <mergeCell ref="D35:F35"/>
    <mergeCell ref="G35:I35"/>
    <mergeCell ref="J35:L35"/>
    <mergeCell ref="M35:O35"/>
    <mergeCell ref="P35:R35"/>
    <mergeCell ref="S35:U35"/>
    <mergeCell ref="V35:X35"/>
    <mergeCell ref="Y35:AB35"/>
    <mergeCell ref="S36:U36"/>
    <mergeCell ref="V36:X36"/>
    <mergeCell ref="Y36:AB36"/>
    <mergeCell ref="A37:C37"/>
    <mergeCell ref="D37:F37"/>
    <mergeCell ref="G37:I37"/>
    <mergeCell ref="J37:L37"/>
    <mergeCell ref="M37:O37"/>
    <mergeCell ref="P37:R37"/>
    <mergeCell ref="S37:U37"/>
    <mergeCell ref="A36:C36"/>
    <mergeCell ref="D36:F36"/>
    <mergeCell ref="G36:I36"/>
    <mergeCell ref="J36:L36"/>
    <mergeCell ref="M36:O36"/>
    <mergeCell ref="P36:R36"/>
    <mergeCell ref="V37:X37"/>
    <mergeCell ref="Y37:AB37"/>
    <mergeCell ref="A38:C38"/>
    <mergeCell ref="D38:F38"/>
    <mergeCell ref="G38:I38"/>
    <mergeCell ref="J38:L38"/>
    <mergeCell ref="M38:O38"/>
    <mergeCell ref="P38:R38"/>
    <mergeCell ref="S38:U38"/>
    <mergeCell ref="V38:X38"/>
    <mergeCell ref="Y38:AB38"/>
    <mergeCell ref="A39:C39"/>
    <mergeCell ref="D39:F39"/>
    <mergeCell ref="G39:I39"/>
    <mergeCell ref="J39:L39"/>
    <mergeCell ref="M39:O39"/>
    <mergeCell ref="P39:R39"/>
    <mergeCell ref="S39:U39"/>
    <mergeCell ref="V39:X39"/>
    <mergeCell ref="Y39:AB39"/>
    <mergeCell ref="S40:U40"/>
    <mergeCell ref="V40:X40"/>
    <mergeCell ref="Y40:AB40"/>
    <mergeCell ref="A41:C41"/>
    <mergeCell ref="D41:F41"/>
    <mergeCell ref="G41:I41"/>
    <mergeCell ref="J41:L41"/>
    <mergeCell ref="M41:O41"/>
    <mergeCell ref="P41:R41"/>
    <mergeCell ref="S41:U41"/>
    <mergeCell ref="A40:C40"/>
    <mergeCell ref="D40:F40"/>
    <mergeCell ref="G40:I40"/>
    <mergeCell ref="J40:L40"/>
    <mergeCell ref="M40:O40"/>
    <mergeCell ref="P40:R40"/>
    <mergeCell ref="V41:X41"/>
    <mergeCell ref="Y41:AB41"/>
    <mergeCell ref="A42:C42"/>
    <mergeCell ref="D42:F42"/>
    <mergeCell ref="G42:I42"/>
    <mergeCell ref="J42:L42"/>
    <mergeCell ref="M42:O42"/>
    <mergeCell ref="P42:R42"/>
    <mergeCell ref="S42:U42"/>
    <mergeCell ref="V42:X42"/>
    <mergeCell ref="Y42:AB42"/>
    <mergeCell ref="A43:C43"/>
    <mergeCell ref="D43:F43"/>
    <mergeCell ref="G43:I43"/>
    <mergeCell ref="J43:L43"/>
    <mergeCell ref="M43:O43"/>
    <mergeCell ref="P43:R43"/>
    <mergeCell ref="S43:U43"/>
    <mergeCell ref="V43:X43"/>
    <mergeCell ref="Y43:AB43"/>
    <mergeCell ref="S44:U44"/>
    <mergeCell ref="V44:X44"/>
    <mergeCell ref="Y44:AB44"/>
    <mergeCell ref="A45:C45"/>
    <mergeCell ref="D45:F45"/>
    <mergeCell ref="G45:I45"/>
    <mergeCell ref="J45:L45"/>
    <mergeCell ref="M45:O45"/>
    <mergeCell ref="P45:R45"/>
    <mergeCell ref="S45:U45"/>
    <mergeCell ref="A44:C44"/>
    <mergeCell ref="D44:F44"/>
    <mergeCell ref="G44:I44"/>
    <mergeCell ref="J44:L44"/>
    <mergeCell ref="M44:O44"/>
    <mergeCell ref="P44:R44"/>
    <mergeCell ref="V45:X45"/>
    <mergeCell ref="Y45:AB45"/>
    <mergeCell ref="A46:C46"/>
    <mergeCell ref="D46:F46"/>
    <mergeCell ref="G46:I46"/>
    <mergeCell ref="J46:L46"/>
    <mergeCell ref="M46:O46"/>
    <mergeCell ref="P46:R46"/>
    <mergeCell ref="S46:U46"/>
    <mergeCell ref="V46:X46"/>
    <mergeCell ref="Y46:AB46"/>
    <mergeCell ref="A47:AB47"/>
    <mergeCell ref="A48:C49"/>
    <mergeCell ref="D48:L48"/>
    <mergeCell ref="M48:R48"/>
    <mergeCell ref="S48:X48"/>
    <mergeCell ref="Y48:AB49"/>
    <mergeCell ref="D49:F49"/>
    <mergeCell ref="G49:I49"/>
    <mergeCell ref="J49:L49"/>
    <mergeCell ref="M49:O49"/>
    <mergeCell ref="P49:R49"/>
    <mergeCell ref="S49:U49"/>
    <mergeCell ref="V49:X49"/>
    <mergeCell ref="A50:C50"/>
    <mergeCell ref="D50:F50"/>
    <mergeCell ref="G50:I50"/>
    <mergeCell ref="J50:L50"/>
    <mergeCell ref="M50:O50"/>
    <mergeCell ref="P50:R50"/>
    <mergeCell ref="S50:U50"/>
    <mergeCell ref="V50:X50"/>
    <mergeCell ref="Y50:AB50"/>
    <mergeCell ref="A51:C51"/>
    <mergeCell ref="D51:F51"/>
    <mergeCell ref="G51:I51"/>
    <mergeCell ref="J51:L51"/>
    <mergeCell ref="M51:O51"/>
    <mergeCell ref="P51:R51"/>
    <mergeCell ref="S51:U51"/>
    <mergeCell ref="V51:X51"/>
    <mergeCell ref="Y51:AB51"/>
    <mergeCell ref="A52:C52"/>
    <mergeCell ref="D52:F52"/>
    <mergeCell ref="G52:I52"/>
    <mergeCell ref="J52:L52"/>
    <mergeCell ref="M52:O52"/>
    <mergeCell ref="P52:R52"/>
    <mergeCell ref="S52:U52"/>
    <mergeCell ref="V52:X52"/>
    <mergeCell ref="Y52:AB52"/>
    <mergeCell ref="A53:C53"/>
    <mergeCell ref="D53:F53"/>
    <mergeCell ref="G53:I53"/>
    <mergeCell ref="J53:L53"/>
    <mergeCell ref="M53:O53"/>
    <mergeCell ref="P53:R53"/>
    <mergeCell ref="S53:U53"/>
    <mergeCell ref="V53:X53"/>
    <mergeCell ref="Y53:AB53"/>
    <mergeCell ref="S54:U54"/>
    <mergeCell ref="V54:X54"/>
    <mergeCell ref="Y54:AB54"/>
    <mergeCell ref="A55:C55"/>
    <mergeCell ref="D55:F55"/>
    <mergeCell ref="G55:I55"/>
    <mergeCell ref="J55:L55"/>
    <mergeCell ref="M55:O55"/>
    <mergeCell ref="P55:R55"/>
    <mergeCell ref="S55:U55"/>
    <mergeCell ref="A54:C54"/>
    <mergeCell ref="D54:F54"/>
    <mergeCell ref="G54:I54"/>
    <mergeCell ref="J54:L54"/>
    <mergeCell ref="M54:O54"/>
    <mergeCell ref="P54:R54"/>
    <mergeCell ref="V55:X55"/>
    <mergeCell ref="Y55:AB55"/>
    <mergeCell ref="A56:C56"/>
    <mergeCell ref="D56:F56"/>
    <mergeCell ref="G56:I56"/>
    <mergeCell ref="J56:L56"/>
    <mergeCell ref="M56:O56"/>
    <mergeCell ref="P56:R56"/>
    <mergeCell ref="S56:U56"/>
    <mergeCell ref="V56:X56"/>
    <mergeCell ref="Y56:AB56"/>
    <mergeCell ref="A57:C57"/>
    <mergeCell ref="D57:F57"/>
    <mergeCell ref="G57:I57"/>
    <mergeCell ref="J57:L57"/>
    <mergeCell ref="M57:O57"/>
    <mergeCell ref="P57:R57"/>
    <mergeCell ref="S57:U57"/>
    <mergeCell ref="V57:X57"/>
    <mergeCell ref="Y57:AB57"/>
    <mergeCell ref="S58:U58"/>
    <mergeCell ref="V58:X58"/>
    <mergeCell ref="Y58:AB58"/>
    <mergeCell ref="A59:C59"/>
    <mergeCell ref="D59:F59"/>
    <mergeCell ref="G59:I59"/>
    <mergeCell ref="J59:L59"/>
    <mergeCell ref="M59:O59"/>
    <mergeCell ref="P59:R59"/>
    <mergeCell ref="S59:U59"/>
    <mergeCell ref="A58:C58"/>
    <mergeCell ref="D58:F58"/>
    <mergeCell ref="G58:I58"/>
    <mergeCell ref="J58:L58"/>
    <mergeCell ref="M58:O58"/>
    <mergeCell ref="P58:R58"/>
    <mergeCell ref="V59:X59"/>
    <mergeCell ref="Y59:AB59"/>
    <mergeCell ref="A60:C60"/>
    <mergeCell ref="D60:F60"/>
    <mergeCell ref="G60:I60"/>
    <mergeCell ref="J60:L60"/>
    <mergeCell ref="M60:O60"/>
    <mergeCell ref="P60:R60"/>
    <mergeCell ref="S60:U60"/>
    <mergeCell ref="V60:X60"/>
    <mergeCell ref="Y60:AB60"/>
    <mergeCell ref="A61:C61"/>
    <mergeCell ref="D61:F61"/>
    <mergeCell ref="G61:I61"/>
    <mergeCell ref="J61:L61"/>
    <mergeCell ref="M61:O61"/>
    <mergeCell ref="P61:R61"/>
    <mergeCell ref="S61:U61"/>
    <mergeCell ref="V61:X61"/>
    <mergeCell ref="Y61:AB61"/>
    <mergeCell ref="S62:U62"/>
    <mergeCell ref="V62:X62"/>
    <mergeCell ref="Y62:AB62"/>
    <mergeCell ref="A63:C63"/>
    <mergeCell ref="D63:F63"/>
    <mergeCell ref="G63:I63"/>
    <mergeCell ref="J63:L63"/>
    <mergeCell ref="M63:O63"/>
    <mergeCell ref="P63:R63"/>
    <mergeCell ref="S63:U63"/>
    <mergeCell ref="A62:C62"/>
    <mergeCell ref="D62:F62"/>
    <mergeCell ref="G62:I62"/>
    <mergeCell ref="J62:L62"/>
    <mergeCell ref="M62:O62"/>
    <mergeCell ref="P62:R62"/>
    <mergeCell ref="Y64:AB64"/>
    <mergeCell ref="A65:AB65"/>
    <mergeCell ref="A66:O66"/>
    <mergeCell ref="P66:R66"/>
    <mergeCell ref="S66:U66"/>
    <mergeCell ref="V66:X66"/>
    <mergeCell ref="Y66:AB66"/>
    <mergeCell ref="V63:X63"/>
    <mergeCell ref="Y63:AB63"/>
    <mergeCell ref="A64:C64"/>
    <mergeCell ref="D64:F64"/>
    <mergeCell ref="G64:I64"/>
    <mergeCell ref="J64:L64"/>
    <mergeCell ref="M64:O64"/>
    <mergeCell ref="P64:R64"/>
    <mergeCell ref="S64:U64"/>
    <mergeCell ref="V64:X64"/>
    <mergeCell ref="A67:O67"/>
    <mergeCell ref="P67:R67"/>
    <mergeCell ref="S67:U67"/>
    <mergeCell ref="V67:X67"/>
    <mergeCell ref="Y67:AB67"/>
    <mergeCell ref="A68:O68"/>
    <mergeCell ref="P68:R68"/>
    <mergeCell ref="S68:U68"/>
    <mergeCell ref="V68:X68"/>
    <mergeCell ref="Y68:AB68"/>
  </mergeCells>
  <conditionalFormatting sqref="J16:J29">
    <cfRule type="expression" dxfId="2" priority="3" stopIfTrue="1">
      <formula>IF($Y$11&lt;$H$29,TRUE)</formula>
    </cfRule>
  </conditionalFormatting>
  <conditionalFormatting sqref="M11:X11">
    <cfRule type="containsText" dxfId="1" priority="2" operator="containsText" text="Bettenzahl">
      <formula>NOT(ISERROR(SEARCH("Bettenzahl",M11)))</formula>
    </cfRule>
  </conditionalFormatting>
  <conditionalFormatting sqref="M12:AB12">
    <cfRule type="containsErrors" dxfId="0" priority="1">
      <formula>ISERROR(M12)</formula>
    </cfRule>
  </conditionalFormatting>
  <dataValidations disablePrompts="1" count="2">
    <dataValidation type="custom" allowBlank="1" showInputMessage="1" showErrorMessage="1" errorTitle="Zahl zu gross" error="Die Anzahl Pflegetage ausserkantonaler Bewohner kann nicht höher sein als das Total aller Pflegetage." sqref="T17:T28 K16:L28">
      <formula1>IF(K16&gt;#REF!,FALSE,TRUE)</formula1>
    </dataValidation>
    <dataValidation type="custom" allowBlank="1" showInputMessage="1" showErrorMessage="1" errorTitle="Zahl zu gross" error="Die Anzahl Pflegetage ausserkantonaler Bewohner kann nicht höher sein als das Total aller Pflegetage." sqref="T35:U45 T52:U63 K51:L63 N52:O63 N35:O45 K34:L45 N18:N28">
      <formula1>IF(K18&gt;F18,FALSE,TRUE)</formula1>
    </dataValidation>
  </dataValidations>
  <hyperlinks>
    <hyperlink ref="Q9" r:id="rId1"/>
  </hyperlinks>
  <printOptions horizontalCentered="1"/>
  <pageMargins left="0.51181102362204722" right="0.51181102362204722" top="0.31496062992125984" bottom="0.17" header="0.15748031496062992" footer="0.15748031496062992"/>
  <pageSetup paperSize="9" scale="64" orientation="portrait" r:id="rId2"/>
  <headerFooter scaleWithDoc="0"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014B75799705438D847B8D17C3B359" ma:contentTypeVersion="5" ma:contentTypeDescription="Ein neues Dokument erstellen." ma:contentTypeScope="" ma:versionID="c3adea6133bb79bd566865ea879e7bbd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stomerID xmlns="b9bbc5c3-42c9-4c30-b7a3-3f0c5e2a5378" xsi:nil="true"/>
    <Language xmlns="http://schemas.microsoft.com/sharepoint/v3">DE</Language>
  </documentManagement>
</p:properties>
</file>

<file path=customXml/itemProps1.xml><?xml version="1.0" encoding="utf-8"?>
<ds:datastoreItem xmlns:ds="http://schemas.openxmlformats.org/officeDocument/2006/customXml" ds:itemID="{F61F8FD0-5034-4E49-AD19-5AD4021C35C0}"/>
</file>

<file path=customXml/itemProps2.xml><?xml version="1.0" encoding="utf-8"?>
<ds:datastoreItem xmlns:ds="http://schemas.openxmlformats.org/officeDocument/2006/customXml" ds:itemID="{F6D5478B-1C2B-4F0D-A00B-2D7055A0C3AA}"/>
</file>

<file path=customXml/itemProps3.xml><?xml version="1.0" encoding="utf-8"?>
<ds:datastoreItem xmlns:ds="http://schemas.openxmlformats.org/officeDocument/2006/customXml" ds:itemID="{5B7A1414-729F-4DA6-921A-2CD7A63F919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1. Quartal</vt:lpstr>
      <vt:lpstr>2. Quartal</vt:lpstr>
      <vt:lpstr>3. Quartal</vt:lpstr>
      <vt:lpstr>4. Quartal</vt:lpstr>
      <vt:lpstr>Kumuliert</vt:lpstr>
      <vt:lpstr>Zusammenfassung</vt:lpstr>
      <vt:lpstr>Jahresschlussmeldung</vt:lpstr>
      <vt:lpstr>'1. Quartal'!Druckbereich</vt:lpstr>
      <vt:lpstr>'2. Quartal'!Druckbereich</vt:lpstr>
      <vt:lpstr>'3. Quartal'!Druckbereich</vt:lpstr>
      <vt:lpstr>'4. Quartal'!Druckbereich</vt:lpstr>
      <vt:lpstr>Jahresschlussmeldung!Druckbereich</vt:lpstr>
      <vt:lpstr>Kumuliert!Druckbereich</vt:lpstr>
      <vt:lpstr>Zusammenfassung!Druckbereich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Daniel.Benz@san.gr.ch</dc:creator>
  <cp:lastModifiedBy>Benz Daniel</cp:lastModifiedBy>
  <cp:lastPrinted>2025-03-12T14:20:00Z</cp:lastPrinted>
  <dcterms:created xsi:type="dcterms:W3CDTF">2010-12-02T08:06:40Z</dcterms:created>
  <dcterms:modified xsi:type="dcterms:W3CDTF">2025-03-14T09:10:08Z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DE</vt:lpwstr>
  </property>
  <property fmtid="{D5CDD505-2E9C-101B-9397-08002B2CF9AE}" pid="3" name="CustomerID">
    <vt:lpwstr/>
  </property>
  <property fmtid="{D5CDD505-2E9C-101B-9397-08002B2CF9AE}" pid="4" name="ContentTypeId">
    <vt:lpwstr>0x01010055014B75799705438D847B8D17C3B359</vt:lpwstr>
  </property>
</Properties>
</file>