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1_Alters- und Pflegeheime\03_Betriebsbeiträge\2025\Formulare\Ausserkantonal\"/>
    </mc:Choice>
  </mc:AlternateContent>
  <bookViews>
    <workbookView xWindow="13635" yWindow="45" windowWidth="9645" windowHeight="12120"/>
  </bookViews>
  <sheets>
    <sheet name="Quartalsmeldungen 2025" sheetId="12" r:id="rId1"/>
    <sheet name="Maximalbeiträge Graubünden" sheetId="7" r:id="rId2"/>
  </sheets>
  <definedNames>
    <definedName name="_xlnm.Print_Area" localSheetId="0">'Quartalsmeldungen 2025'!$A$1:$AP$44</definedName>
    <definedName name="_xlnm.Print_Titles" localSheetId="0">'Quartalsmeldungen 2025'!$1:$2</definedName>
  </definedNames>
  <calcPr calcId="162913" iterate="1"/>
</workbook>
</file>

<file path=xl/calcChain.xml><?xml version="1.0" encoding="utf-8"?>
<calcChain xmlns="http://schemas.openxmlformats.org/spreadsheetml/2006/main">
  <c r="D19" i="7" l="1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20" i="7"/>
  <c r="C20" i="7"/>
  <c r="A1" i="7"/>
  <c r="AT22" i="12"/>
  <c r="AT21" i="12" s="1"/>
  <c r="AU24" i="12" s="1"/>
  <c r="AV8" i="12"/>
  <c r="AV24" i="12" l="1"/>
  <c r="AV21" i="12"/>
  <c r="AV22" i="12" s="1"/>
  <c r="AV23" i="12" s="1"/>
  <c r="AT19" i="12"/>
  <c r="A9" i="12" s="1"/>
  <c r="A35" i="12"/>
  <c r="A34" i="12"/>
  <c r="AD33" i="12"/>
  <c r="AP33" i="12" s="1"/>
  <c r="X33" i="12"/>
  <c r="W33" i="12"/>
  <c r="AD32" i="12"/>
  <c r="AP32" i="12" s="1"/>
  <c r="X32" i="12"/>
  <c r="W32" i="12"/>
  <c r="AD31" i="12"/>
  <c r="AP31" i="12" s="1"/>
  <c r="X31" i="12"/>
  <c r="W31" i="12"/>
  <c r="AD30" i="12"/>
  <c r="AM30" i="12" s="1"/>
  <c r="X30" i="12"/>
  <c r="W30" i="12"/>
  <c r="AD29" i="12"/>
  <c r="AN29" i="12" s="1"/>
  <c r="X29" i="12"/>
  <c r="W29" i="12"/>
  <c r="AD28" i="12"/>
  <c r="AM28" i="12" s="1"/>
  <c r="X28" i="12"/>
  <c r="W28" i="12"/>
  <c r="AD27" i="12"/>
  <c r="AL27" i="12" s="1"/>
  <c r="X27" i="12"/>
  <c r="W27" i="12"/>
  <c r="AD26" i="12"/>
  <c r="AN26" i="12" s="1"/>
  <c r="X26" i="12"/>
  <c r="W26" i="12"/>
  <c r="AD25" i="12"/>
  <c r="AP25" i="12" s="1"/>
  <c r="X25" i="12"/>
  <c r="W25" i="12"/>
  <c r="AD24" i="12"/>
  <c r="AP24" i="12" s="1"/>
  <c r="X24" i="12"/>
  <c r="W24" i="12"/>
  <c r="AD23" i="12"/>
  <c r="AM23" i="12" s="1"/>
  <c r="X23" i="12"/>
  <c r="W23" i="12"/>
  <c r="AD22" i="12"/>
  <c r="AP22" i="12" s="1"/>
  <c r="X22" i="12"/>
  <c r="W22" i="12"/>
  <c r="AD21" i="12"/>
  <c r="AP21" i="12" s="1"/>
  <c r="X21" i="12"/>
  <c r="W21" i="12"/>
  <c r="AD20" i="12"/>
  <c r="AN20" i="12" s="1"/>
  <c r="X20" i="12"/>
  <c r="W20" i="12"/>
  <c r="AD19" i="12"/>
  <c r="AM19" i="12" s="1"/>
  <c r="X19" i="12"/>
  <c r="W19" i="12"/>
  <c r="AD18" i="12"/>
  <c r="AM18" i="12" s="1"/>
  <c r="X18" i="12"/>
  <c r="W18" i="12"/>
  <c r="AD17" i="12"/>
  <c r="AO17" i="12" s="1"/>
  <c r="X17" i="12"/>
  <c r="W17" i="12"/>
  <c r="AD16" i="12"/>
  <c r="AG16" i="12" s="1"/>
  <c r="X16" i="12"/>
  <c r="W16" i="12"/>
  <c r="AD15" i="12"/>
  <c r="AN15" i="12" s="1"/>
  <c r="X15" i="12"/>
  <c r="W15" i="12"/>
  <c r="AD14" i="12"/>
  <c r="AP14" i="12" s="1"/>
  <c r="X14" i="12"/>
  <c r="W14" i="12"/>
  <c r="AQ8" i="12" l="1"/>
  <c r="AM25" i="12"/>
  <c r="AG25" i="12"/>
  <c r="AL25" i="12"/>
  <c r="AO20" i="12"/>
  <c r="AP20" i="12"/>
  <c r="AN25" i="12"/>
  <c r="AM20" i="12"/>
  <c r="AO25" i="12"/>
  <c r="AM16" i="12"/>
  <c r="AP16" i="12"/>
  <c r="AO16" i="12"/>
  <c r="AN16" i="12"/>
  <c r="AN18" i="12"/>
  <c r="AM27" i="12"/>
  <c r="AO27" i="12"/>
  <c r="AP29" i="12"/>
  <c r="AO18" i="12"/>
  <c r="AO29" i="12"/>
  <c r="AP18" i="12"/>
  <c r="AG24" i="12"/>
  <c r="AL24" i="12"/>
  <c r="AN27" i="12"/>
  <c r="AP27" i="12"/>
  <c r="AL16" i="12"/>
  <c r="AG20" i="12"/>
  <c r="AG14" i="12"/>
  <c r="AL14" i="12"/>
  <c r="AM14" i="12"/>
  <c r="AN14" i="12"/>
  <c r="AO14" i="12"/>
  <c r="AG32" i="12"/>
  <c r="AG21" i="12"/>
  <c r="AL21" i="12"/>
  <c r="AM32" i="12"/>
  <c r="AM21" i="12"/>
  <c r="AL30" i="12"/>
  <c r="AP23" i="12"/>
  <c r="AG28" i="12"/>
  <c r="AL17" i="12"/>
  <c r="AL28" i="12"/>
  <c r="AG15" i="12"/>
  <c r="AG26" i="12"/>
  <c r="AL15" i="12"/>
  <c r="AN17" i="12"/>
  <c r="AP19" i="12"/>
  <c r="AL26" i="12"/>
  <c r="AN28" i="12"/>
  <c r="AP30" i="12"/>
  <c r="AN23" i="12"/>
  <c r="AG17" i="12"/>
  <c r="AO19" i="12"/>
  <c r="AO30" i="12"/>
  <c r="AM15" i="12"/>
  <c r="AM24" i="12"/>
  <c r="AO26" i="12"/>
  <c r="AL33" i="12"/>
  <c r="AP15" i="12"/>
  <c r="AL22" i="12"/>
  <c r="AN24" i="12"/>
  <c r="AP26" i="12"/>
  <c r="AG31" i="12"/>
  <c r="AM33" i="12"/>
  <c r="AM26" i="12"/>
  <c r="AG33" i="12"/>
  <c r="AL31" i="12"/>
  <c r="AN33" i="12"/>
  <c r="AG23" i="12"/>
  <c r="AG19" i="12"/>
  <c r="AN21" i="12"/>
  <c r="AO32" i="12"/>
  <c r="AO21" i="12"/>
  <c r="AM22" i="12"/>
  <c r="AO24" i="12"/>
  <c r="AG18" i="12"/>
  <c r="AL20" i="12"/>
  <c r="AN22" i="12"/>
  <c r="AG29" i="12"/>
  <c r="AM31" i="12"/>
  <c r="AO33" i="12"/>
  <c r="AL32" i="12"/>
  <c r="AN30" i="12"/>
  <c r="AO28" i="12"/>
  <c r="AP28" i="12"/>
  <c r="AO15" i="12"/>
  <c r="AG22" i="12"/>
  <c r="AL18" i="12"/>
  <c r="AL29" i="12"/>
  <c r="AN31" i="12"/>
  <c r="AL23" i="12"/>
  <c r="AG30" i="12"/>
  <c r="AO23" i="12"/>
  <c r="AN32" i="12"/>
  <c r="AM17" i="12"/>
  <c r="AP17" i="12"/>
  <c r="AO22" i="12"/>
  <c r="AG27" i="12"/>
  <c r="AM29" i="12"/>
  <c r="AO31" i="12"/>
  <c r="AN19" i="12"/>
  <c r="AL19" i="12"/>
  <c r="AG34" i="12" l="1"/>
  <c r="AL35" i="12"/>
</calcChain>
</file>

<file path=xl/sharedStrings.xml><?xml version="1.0" encoding="utf-8"?>
<sst xmlns="http://schemas.openxmlformats.org/spreadsheetml/2006/main" count="73" uniqueCount="62">
  <si>
    <t>Organisation</t>
  </si>
  <si>
    <t>PLZ</t>
  </si>
  <si>
    <t>Ort</t>
  </si>
  <si>
    <t>E-Mail Adresse</t>
  </si>
  <si>
    <t>Tel:</t>
  </si>
  <si>
    <t>Sachbearbeiter/in</t>
  </si>
  <si>
    <t>CHF</t>
  </si>
  <si>
    <t>Bei Rückfragen wenden Sie sich bitte an:</t>
  </si>
  <si>
    <t>Adresse/Strasse Nr.</t>
  </si>
  <si>
    <t>pflegeleistungen@san.gr.ch</t>
  </si>
  <si>
    <t>Minuten</t>
  </si>
  <si>
    <t>1-20</t>
  </si>
  <si>
    <t>21-40</t>
  </si>
  <si>
    <t>41-60</t>
  </si>
  <si>
    <t>61-80</t>
  </si>
  <si>
    <t>81-100</t>
  </si>
  <si>
    <t>101-120</t>
  </si>
  <si>
    <t>121-140</t>
  </si>
  <si>
    <t>141-160</t>
  </si>
  <si>
    <t>161-180</t>
  </si>
  <si>
    <t>181-200</t>
  </si>
  <si>
    <t>201-220</t>
  </si>
  <si>
    <t>221-</t>
  </si>
  <si>
    <t>Name</t>
  </si>
  <si>
    <t>Vorname</t>
  </si>
  <si>
    <t>letzter Wohnsitz</t>
  </si>
  <si>
    <t>Jahr-gang</t>
  </si>
  <si>
    <t>BESA</t>
  </si>
  <si>
    <t>Pflegetage</t>
  </si>
  <si>
    <t>Anz.</t>
  </si>
  <si>
    <t>Pflege-
stufe</t>
  </si>
  <si>
    <t>Pflege-minuten</t>
  </si>
  <si>
    <t>Pflege-
minuten</t>
  </si>
  <si>
    <t>ursula.kunz@san.gr.ch</t>
  </si>
  <si>
    <t xml:space="preserve">Beiträge
Kanton </t>
  </si>
  <si>
    <t>Beiträge
Gemeinde</t>
  </si>
  <si>
    <t>Beitrag öff. Hand TOTAL</t>
  </si>
  <si>
    <t>Tel. 081 / 257 26 15</t>
  </si>
  <si>
    <t>IBAN</t>
  </si>
  <si>
    <t>Leistungsbeiträge an Alters- und Pflegeheime ausserhalb Graubünden</t>
  </si>
  <si>
    <t>(bitte Quartal wählen)</t>
  </si>
  <si>
    <t>Leistungsbeiträge für:</t>
  </si>
  <si>
    <t>&lt; hier Quartal wählen</t>
  </si>
  <si>
    <t>Beitrag 
Kanton
 GR</t>
  </si>
  <si>
    <t>Beitrag Gemeinde
 GR</t>
  </si>
  <si>
    <t>Pflegestufe</t>
  </si>
  <si>
    <t>*</t>
  </si>
  <si>
    <t>**</t>
  </si>
  <si>
    <t>Bitte tragen Sie unter dieser Spalte den Gesamtbeitrag der öffentlichen Hand ein (Gemeindebeitrag und/oder Kantonsbeitrag), so wie Sie ihn für 
einen Bewohner, eine Bewohnerin erhalten würden, die den Wohnsitz in Ihrem Kanton hat.</t>
  </si>
  <si>
    <t>Beitrag öffentliche Hand*</t>
  </si>
  <si>
    <t>Maximal-beitrag GR**</t>
  </si>
  <si>
    <t>nach BESA LK2020</t>
  </si>
  <si>
    <t>Im Kanton Graubünden werden ab Pflegebedarfsstufe 2 Beiträge der öffentlichen Hand ausgerichtet, siehe Maximalbeiträge Graubünden.</t>
  </si>
  <si>
    <t>1. Quartal 2025</t>
  </si>
  <si>
    <t>2. Quartal 2025</t>
  </si>
  <si>
    <t>3. Quartal 2025</t>
  </si>
  <si>
    <t>4. Quartal 2025</t>
  </si>
  <si>
    <t>10. April 2025</t>
  </si>
  <si>
    <t>10. Juli 2025</t>
  </si>
  <si>
    <t>10. Oktober 2025</t>
  </si>
  <si>
    <t>10. Januar 2026</t>
  </si>
  <si>
    <r>
      <rPr>
        <b/>
        <sz val="10"/>
        <color rgb="FFFF0000"/>
        <rFont val="Arial"/>
        <family val="2"/>
      </rPr>
      <t>Bitte folgende Beilagen mit der 1. Meldung einreichen:</t>
    </r>
    <r>
      <rPr>
        <sz val="10"/>
        <color theme="1"/>
        <rFont val="Arial"/>
        <family val="2"/>
      </rPr>
      <t xml:space="preserve">
- Wohnsitzbestätigung der Gemeinde in Graubünden (Wohnsitz vor Heimeintritt)
- Ärztliche Bestätigung Pflegebedarf
- Tarifordnung 2025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</si>
</sst>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;"/>
    <numFmt numFmtId="165" formatCode="#,##0.000"/>
    <numFmt numFmtId="166" formatCode="0.000"/>
    <numFmt numFmtId="167" formatCode="#&quot;. Quartal&quot;"/>
  </numFmts>
  <fonts count="13" x14ac:knownFonts="1"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" fontId="0" fillId="0" borderId="0" xfId="0" applyNumberFormat="1"/>
    <xf numFmtId="2" fontId="3" fillId="0" borderId="1" xfId="0" applyNumberFormat="1" applyFont="1" applyBorder="1"/>
    <xf numFmtId="165" fontId="0" fillId="0" borderId="0" xfId="0" applyNumberFormat="1"/>
    <xf numFmtId="166" fontId="0" fillId="0" borderId="0" xfId="0" applyNumberFormat="1"/>
    <xf numFmtId="0" fontId="11" fillId="0" borderId="0" xfId="0" applyFont="1" applyBorder="1" applyAlignment="1">
      <alignment vertical="center"/>
    </xf>
    <xf numFmtId="0" fontId="0" fillId="5" borderId="15" xfId="0" applyFill="1" applyBorder="1" applyAlignment="1">
      <alignment vertical="top" wrapText="1"/>
    </xf>
    <xf numFmtId="0" fontId="0" fillId="5" borderId="17" xfId="0" applyFill="1" applyBorder="1" applyAlignment="1"/>
    <xf numFmtId="0" fontId="12" fillId="0" borderId="0" xfId="0" applyFont="1"/>
    <xf numFmtId="0" fontId="12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4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right" vertical="center"/>
    </xf>
    <xf numFmtId="0" fontId="9" fillId="6" borderId="23" xfId="0" applyFont="1" applyFill="1" applyBorder="1" applyAlignment="1">
      <alignment horizontal="right" vertical="center"/>
    </xf>
    <xf numFmtId="0" fontId="9" fillId="6" borderId="26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3" borderId="23" xfId="0" applyFont="1" applyFill="1" applyBorder="1" applyAlignment="1" applyProtection="1">
      <alignment horizontal="right" vertical="center"/>
      <protection locked="0"/>
    </xf>
    <xf numFmtId="0" fontId="9" fillId="3" borderId="26" xfId="0" applyFont="1" applyFill="1" applyBorder="1" applyAlignment="1" applyProtection="1">
      <alignment horizontal="right" vertical="center"/>
      <protection locked="0"/>
    </xf>
    <xf numFmtId="0" fontId="0" fillId="0" borderId="13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1" fillId="0" borderId="6" xfId="1" applyFill="1" applyBorder="1" applyAlignment="1" applyProtection="1">
      <alignment horizontal="left" vertical="center"/>
    </xf>
    <xf numFmtId="0" fontId="1" fillId="0" borderId="14" xfId="1" applyFill="1" applyBorder="1" applyAlignment="1" applyProtection="1">
      <alignment horizontal="left" vertical="center"/>
    </xf>
    <xf numFmtId="49" fontId="1" fillId="3" borderId="6" xfId="1" applyNumberFormat="1" applyFill="1" applyBorder="1" applyAlignment="1" applyProtection="1">
      <alignment horizontal="left" vertical="center"/>
      <protection locked="0"/>
    </xf>
    <xf numFmtId="49" fontId="2" fillId="3" borderId="6" xfId="1" applyNumberFormat="1" applyFont="1" applyFill="1" applyBorder="1" applyAlignment="1" applyProtection="1">
      <alignment horizontal="left" vertical="center"/>
      <protection locked="0"/>
    </xf>
    <xf numFmtId="49" fontId="3" fillId="3" borderId="6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right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" fillId="0" borderId="11" xfId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4" borderId="13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0" fillId="4" borderId="13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4" borderId="6" xfId="0" applyNumberFormat="1" applyFont="1" applyFill="1" applyBorder="1" applyAlignment="1" applyProtection="1">
      <alignment horizontal="center" vertical="center" shrinkToFit="1"/>
    </xf>
    <xf numFmtId="0" fontId="0" fillId="4" borderId="6" xfId="0" applyNumberFormat="1" applyFill="1" applyBorder="1" applyAlignment="1">
      <alignment horizontal="center" vertical="center" shrinkToFit="1"/>
    </xf>
    <xf numFmtId="2" fontId="0" fillId="3" borderId="6" xfId="0" applyNumberFormat="1" applyFill="1" applyBorder="1" applyAlignment="1" applyProtection="1">
      <alignment horizontal="right" vertical="center" shrinkToFit="1"/>
      <protection locked="0"/>
    </xf>
    <xf numFmtId="1" fontId="0" fillId="3" borderId="6" xfId="0" applyNumberFormat="1" applyFill="1" applyBorder="1" applyAlignment="1" applyProtection="1">
      <alignment horizontal="center" vertical="center" shrinkToFit="1"/>
      <protection locked="0"/>
    </xf>
    <xf numFmtId="2" fontId="0" fillId="4" borderId="6" xfId="0" applyNumberFormat="1" applyFill="1" applyBorder="1" applyAlignment="1" applyProtection="1">
      <alignment horizontal="right" vertical="center" shrinkToFit="1"/>
    </xf>
    <xf numFmtId="4" fontId="3" fillId="4" borderId="6" xfId="0" applyNumberFormat="1" applyFont="1" applyFill="1" applyBorder="1" applyAlignment="1" applyProtection="1">
      <alignment horizontal="right" vertical="center" shrinkToFit="1"/>
    </xf>
    <xf numFmtId="4" fontId="3" fillId="4" borderId="14" xfId="0" applyNumberFormat="1" applyFont="1" applyFill="1" applyBorder="1" applyAlignment="1" applyProtection="1">
      <alignment horizontal="right" vertical="center" shrinkToFit="1"/>
    </xf>
    <xf numFmtId="0" fontId="0" fillId="3" borderId="13" xfId="0" applyFill="1" applyBorder="1" applyAlignment="1" applyProtection="1">
      <alignment horizontal="left" vertical="center" shrinkToFit="1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1" fontId="0" fillId="3" borderId="6" xfId="0" applyNumberFormat="1" applyFill="1" applyBorder="1" applyAlignment="1" applyProtection="1">
      <alignment horizontal="left" vertical="center" shrinkToFit="1"/>
      <protection locked="0"/>
    </xf>
    <xf numFmtId="3" fontId="0" fillId="3" borderId="6" xfId="0" applyNumberFormat="1" applyFill="1" applyBorder="1" applyAlignment="1" applyProtection="1">
      <alignment horizontal="left" vertical="center" shrinkToFit="1"/>
      <protection locked="0"/>
    </xf>
    <xf numFmtId="3" fontId="0" fillId="3" borderId="6" xfId="0" applyNumberFormat="1" applyFill="1" applyBorder="1" applyAlignment="1" applyProtection="1">
      <alignment horizontal="center" vertical="center" shrinkToFit="1"/>
      <protection locked="0"/>
    </xf>
    <xf numFmtId="0" fontId="4" fillId="4" borderId="11" xfId="0" applyNumberFormat="1" applyFont="1" applyFill="1" applyBorder="1" applyAlignment="1" applyProtection="1">
      <alignment horizontal="center" vertical="center" shrinkToFit="1"/>
    </xf>
    <xf numFmtId="0" fontId="0" fillId="4" borderId="11" xfId="0" applyNumberFormat="1" applyFill="1" applyBorder="1" applyAlignment="1">
      <alignment horizontal="center" vertical="center" shrinkToFit="1"/>
    </xf>
    <xf numFmtId="2" fontId="0" fillId="3" borderId="11" xfId="0" applyNumberFormat="1" applyFill="1" applyBorder="1" applyAlignment="1" applyProtection="1">
      <alignment horizontal="right" vertical="center" shrinkToFit="1"/>
      <protection locked="0"/>
    </xf>
    <xf numFmtId="2" fontId="0" fillId="4" borderId="11" xfId="0" applyNumberFormat="1" applyFill="1" applyBorder="1" applyAlignment="1" applyProtection="1">
      <alignment horizontal="right" vertical="center" shrinkToFit="1"/>
    </xf>
    <xf numFmtId="4" fontId="3" fillId="4" borderId="11" xfId="0" applyNumberFormat="1" applyFont="1" applyFill="1" applyBorder="1" applyAlignment="1" applyProtection="1">
      <alignment horizontal="right" vertical="center" shrinkToFit="1"/>
    </xf>
    <xf numFmtId="4" fontId="3" fillId="4" borderId="12" xfId="0" applyNumberFormat="1" applyFont="1" applyFill="1" applyBorder="1" applyAlignment="1" applyProtection="1">
      <alignment horizontal="right" vertical="center" shrinkToFit="1"/>
    </xf>
    <xf numFmtId="3" fontId="0" fillId="3" borderId="11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8" xfId="0" applyFont="1" applyFill="1" applyBorder="1" applyAlignment="1">
      <alignment horizontal="left" vertical="center" shrinkToFit="1"/>
    </xf>
    <xf numFmtId="164" fontId="3" fillId="4" borderId="8" xfId="0" applyNumberFormat="1" applyFont="1" applyFill="1" applyBorder="1" applyAlignment="1">
      <alignment horizontal="right" vertical="center" shrinkToFit="1"/>
    </xf>
    <xf numFmtId="164" fontId="3" fillId="4" borderId="9" xfId="0" applyNumberFormat="1" applyFont="1" applyFill="1" applyBorder="1" applyAlignment="1">
      <alignment horizontal="right" vertical="center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11" xfId="0" applyFont="1" applyFill="1" applyBorder="1" applyAlignment="1">
      <alignment horizontal="left" vertical="center" shrinkToFit="1"/>
    </xf>
    <xf numFmtId="164" fontId="3" fillId="4" borderId="11" xfId="0" applyNumberFormat="1" applyFont="1" applyFill="1" applyBorder="1" applyAlignment="1">
      <alignment horizontal="right" vertical="center" shrinkToFit="1"/>
    </xf>
    <xf numFmtId="164" fontId="3" fillId="4" borderId="12" xfId="0" applyNumberFormat="1" applyFont="1" applyFill="1" applyBorder="1" applyAlignment="1">
      <alignment horizontal="right" vertical="center" shrinkToFit="1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0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18" xfId="0" applyFill="1" applyBorder="1" applyAlignment="1">
      <alignment horizontal="left"/>
    </xf>
  </cellXfs>
  <cellStyles count="2">
    <cellStyle name="Link" xfId="1" builtinId="8"/>
    <cellStyle name="Standard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rsula.kunz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6"/>
  <sheetViews>
    <sheetView showZeros="0" tabSelected="1" zoomScaleNormal="100" workbookViewId="0">
      <selection activeCell="G2" sqref="G2:AP2"/>
    </sheetView>
  </sheetViews>
  <sheetFormatPr baseColWidth="10" defaultRowHeight="12.75" x14ac:dyDescent="0.2"/>
  <cols>
    <col min="1" max="32" width="3.140625" customWidth="1"/>
    <col min="33" max="42" width="2.140625" customWidth="1"/>
    <col min="44" max="48" width="11.42578125" style="40"/>
  </cols>
  <sheetData>
    <row r="1" spans="1:53" ht="35.25" customHeight="1" x14ac:dyDescent="0.2">
      <c r="A1" s="42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4"/>
      <c r="AL1" s="45">
        <v>2025</v>
      </c>
      <c r="AM1" s="46"/>
      <c r="AN1" s="46"/>
      <c r="AO1" s="46"/>
      <c r="AP1" s="47"/>
    </row>
    <row r="2" spans="1:53" s="1" customFormat="1" ht="20.25" customHeight="1" x14ac:dyDescent="0.2">
      <c r="A2" s="48" t="s">
        <v>0</v>
      </c>
      <c r="B2" s="49"/>
      <c r="C2" s="49"/>
      <c r="D2" s="49"/>
      <c r="E2" s="49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1"/>
      <c r="AR2" s="40"/>
      <c r="AS2" s="40"/>
      <c r="AT2" s="40"/>
      <c r="AU2" s="40"/>
      <c r="AV2" s="40"/>
      <c r="AW2"/>
      <c r="AX2"/>
      <c r="AY2"/>
      <c r="AZ2"/>
      <c r="BA2"/>
    </row>
    <row r="3" spans="1:53" s="1" customFormat="1" ht="20.25" customHeight="1" x14ac:dyDescent="0.2">
      <c r="A3" s="48" t="s">
        <v>8</v>
      </c>
      <c r="B3" s="49"/>
      <c r="C3" s="49"/>
      <c r="D3" s="49"/>
      <c r="E3" s="49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9" t="s">
        <v>1</v>
      </c>
      <c r="V3" s="49"/>
      <c r="W3" s="50"/>
      <c r="X3" s="50"/>
      <c r="Y3" s="49" t="s">
        <v>2</v>
      </c>
      <c r="Z3" s="49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1"/>
      <c r="AR3" s="26"/>
      <c r="AS3" s="26"/>
      <c r="AT3" s="26"/>
      <c r="AU3" s="26"/>
      <c r="AV3" s="26"/>
      <c r="AW3" s="26"/>
      <c r="AX3"/>
      <c r="AY3"/>
      <c r="AZ3"/>
      <c r="BA3"/>
    </row>
    <row r="4" spans="1:53" s="1" customFormat="1" ht="20.25" customHeight="1" x14ac:dyDescent="0.2">
      <c r="A4" s="48" t="s">
        <v>3</v>
      </c>
      <c r="B4" s="49"/>
      <c r="C4" s="49"/>
      <c r="D4" s="49"/>
      <c r="E4" s="49"/>
      <c r="F4" s="49"/>
      <c r="G4" s="67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49" t="s">
        <v>4</v>
      </c>
      <c r="V4" s="49"/>
      <c r="W4" s="69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1"/>
      <c r="AR4" s="26"/>
      <c r="AS4" s="26"/>
      <c r="AT4" s="26"/>
      <c r="AU4" s="26"/>
      <c r="AV4" s="26"/>
      <c r="AW4" s="26"/>
      <c r="AX4"/>
      <c r="AY4"/>
      <c r="AZ4"/>
      <c r="BA4"/>
    </row>
    <row r="5" spans="1:53" s="1" customFormat="1" ht="20.25" customHeight="1" x14ac:dyDescent="0.2">
      <c r="A5" s="48" t="s">
        <v>5</v>
      </c>
      <c r="B5" s="49"/>
      <c r="C5" s="49"/>
      <c r="D5" s="49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1"/>
      <c r="AR5" s="26"/>
      <c r="AS5" s="26"/>
      <c r="AT5" s="26"/>
      <c r="AU5" s="26"/>
      <c r="AV5" s="26"/>
      <c r="AW5" s="26"/>
      <c r="AX5"/>
      <c r="AY5"/>
      <c r="AZ5"/>
      <c r="BA5"/>
    </row>
    <row r="6" spans="1:53" s="1" customFormat="1" ht="20.25" customHeight="1" x14ac:dyDescent="0.2">
      <c r="A6" s="52" t="s">
        <v>38</v>
      </c>
      <c r="B6" s="53"/>
      <c r="C6" s="53"/>
      <c r="D6" s="53"/>
      <c r="E6" s="53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5"/>
      <c r="AR6" s="26"/>
      <c r="AS6" s="26"/>
      <c r="AT6" s="26"/>
      <c r="AU6" s="26"/>
      <c r="AV6" s="26"/>
      <c r="AW6" s="26"/>
      <c r="AX6"/>
      <c r="AY6"/>
      <c r="AZ6"/>
      <c r="BA6"/>
    </row>
    <row r="7" spans="1:53" s="3" customFormat="1" ht="15.95" customHeight="1" x14ac:dyDescent="0.2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8"/>
      <c r="AR7" s="26"/>
      <c r="AS7" s="26"/>
      <c r="AT7" s="26"/>
      <c r="AU7" s="26"/>
      <c r="AV7" s="26"/>
      <c r="AW7" s="26"/>
      <c r="AX7"/>
      <c r="AY7"/>
      <c r="AZ7"/>
      <c r="BA7"/>
    </row>
    <row r="8" spans="1:53" s="1" customFormat="1" ht="24" customHeight="1" x14ac:dyDescent="0.2">
      <c r="A8" s="59" t="s">
        <v>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1" t="s">
        <v>53</v>
      </c>
      <c r="AH8" s="61"/>
      <c r="AI8" s="61"/>
      <c r="AJ8" s="61"/>
      <c r="AK8" s="61"/>
      <c r="AL8" s="61"/>
      <c r="AM8" s="61"/>
      <c r="AN8" s="61"/>
      <c r="AO8" s="61"/>
      <c r="AP8" s="62"/>
      <c r="AQ8" s="23" t="str">
        <f ca="1">IF(AV8&lt;&gt;AV23,AR21,"")</f>
        <v>&lt; hier Quartal wählen</v>
      </c>
      <c r="AR8" s="27"/>
      <c r="AS8" s="26"/>
      <c r="AT8" s="26"/>
      <c r="AU8" s="26"/>
      <c r="AV8" s="26" t="str">
        <f>LEFT($AG$8,1)</f>
        <v>1</v>
      </c>
      <c r="AW8" s="26"/>
      <c r="AX8"/>
      <c r="AY8"/>
      <c r="AZ8"/>
      <c r="BA8"/>
    </row>
    <row r="9" spans="1:53" s="2" customFormat="1" ht="18.75" customHeight="1" x14ac:dyDescent="0.2">
      <c r="A9" s="63" t="str">
        <f>"Bitte ausfüllen und bis "&amp;$AT$19&amp;" einschicken an:"</f>
        <v>Bitte ausfüllen und bis 10. April 2025 einschicken an: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5" t="s">
        <v>9</v>
      </c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R9" s="26"/>
      <c r="AS9" s="26"/>
      <c r="AT9" s="26"/>
      <c r="AU9" s="26"/>
      <c r="AV9" s="26"/>
      <c r="AW9" s="26"/>
      <c r="AX9"/>
      <c r="AY9"/>
      <c r="AZ9"/>
      <c r="BA9"/>
    </row>
    <row r="10" spans="1:53" s="2" customFormat="1" ht="18.75" customHeight="1" x14ac:dyDescent="0.2">
      <c r="A10" s="77" t="s">
        <v>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 t="s">
        <v>33</v>
      </c>
      <c r="X10" s="79"/>
      <c r="Y10" s="79"/>
      <c r="Z10" s="79"/>
      <c r="AA10" s="79"/>
      <c r="AB10" s="79"/>
      <c r="AC10" s="79"/>
      <c r="AD10" s="79"/>
      <c r="AE10" s="79"/>
      <c r="AF10" s="79"/>
      <c r="AG10" s="78" t="s">
        <v>37</v>
      </c>
      <c r="AH10" s="78"/>
      <c r="AI10" s="78"/>
      <c r="AJ10" s="78"/>
      <c r="AK10" s="78"/>
      <c r="AL10" s="78"/>
      <c r="AM10" s="78"/>
      <c r="AN10" s="78"/>
      <c r="AO10" s="78"/>
      <c r="AP10" s="80"/>
      <c r="AR10" s="26"/>
      <c r="AS10" s="26"/>
      <c r="AT10" s="26"/>
      <c r="AU10" s="26"/>
      <c r="AV10" s="26"/>
      <c r="AW10" s="26"/>
      <c r="AX10"/>
      <c r="AY10"/>
      <c r="AZ10"/>
      <c r="BA10"/>
    </row>
    <row r="11" spans="1:53" s="3" customFormat="1" ht="15.95" customHeight="1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3"/>
      <c r="AR11" s="26"/>
      <c r="AS11" s="26"/>
      <c r="AT11" s="26"/>
      <c r="AU11" s="26"/>
      <c r="AV11" s="26"/>
      <c r="AW11" s="26"/>
      <c r="AX11"/>
      <c r="AY11"/>
      <c r="AZ11"/>
      <c r="BA11"/>
    </row>
    <row r="12" spans="1:53" s="4" customFormat="1" ht="40.5" customHeight="1" x14ac:dyDescent="0.2">
      <c r="A12" s="84" t="s">
        <v>23</v>
      </c>
      <c r="B12" s="85"/>
      <c r="C12" s="85"/>
      <c r="D12" s="85"/>
      <c r="E12" s="85"/>
      <c r="F12" s="85" t="s">
        <v>24</v>
      </c>
      <c r="G12" s="85"/>
      <c r="H12" s="85"/>
      <c r="I12" s="85"/>
      <c r="J12" s="85"/>
      <c r="K12" s="86" t="s">
        <v>26</v>
      </c>
      <c r="L12" s="86"/>
      <c r="M12" s="85" t="s">
        <v>25</v>
      </c>
      <c r="N12" s="85"/>
      <c r="O12" s="85"/>
      <c r="P12" s="85"/>
      <c r="Q12" s="85"/>
      <c r="R12" s="85"/>
      <c r="S12" s="85"/>
      <c r="T12" s="85"/>
      <c r="U12" s="74" t="s">
        <v>45</v>
      </c>
      <c r="V12" s="74"/>
      <c r="W12" s="72" t="s">
        <v>31</v>
      </c>
      <c r="X12" s="72"/>
      <c r="Y12" s="73" t="s">
        <v>49</v>
      </c>
      <c r="Z12" s="73"/>
      <c r="AA12" s="73"/>
      <c r="AB12" s="74" t="s">
        <v>28</v>
      </c>
      <c r="AC12" s="74"/>
      <c r="AD12" s="73" t="s">
        <v>50</v>
      </c>
      <c r="AE12" s="73"/>
      <c r="AF12" s="73"/>
      <c r="AG12" s="75" t="s">
        <v>43</v>
      </c>
      <c r="AH12" s="75"/>
      <c r="AI12" s="75"/>
      <c r="AJ12" s="75"/>
      <c r="AK12" s="75"/>
      <c r="AL12" s="75" t="s">
        <v>44</v>
      </c>
      <c r="AM12" s="75"/>
      <c r="AN12" s="75"/>
      <c r="AO12" s="75"/>
      <c r="AP12" s="76"/>
      <c r="AR12" s="26"/>
      <c r="AS12" s="26"/>
      <c r="AT12" s="26"/>
      <c r="AU12" s="26"/>
      <c r="AV12" s="26"/>
      <c r="AW12" s="26"/>
      <c r="AX12"/>
      <c r="AY12"/>
      <c r="AZ12"/>
      <c r="BA12"/>
    </row>
    <row r="13" spans="1:53" s="5" customFormat="1" ht="12" customHeight="1" x14ac:dyDescent="0.2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 t="s">
        <v>1</v>
      </c>
      <c r="N13" s="92"/>
      <c r="O13" s="92" t="s">
        <v>2</v>
      </c>
      <c r="P13" s="92"/>
      <c r="Q13" s="92"/>
      <c r="R13" s="92"/>
      <c r="S13" s="92"/>
      <c r="T13" s="92"/>
      <c r="U13" s="72"/>
      <c r="V13" s="72"/>
      <c r="W13" s="87" t="s">
        <v>10</v>
      </c>
      <c r="X13" s="87"/>
      <c r="Y13" s="88" t="s">
        <v>6</v>
      </c>
      <c r="Z13" s="88"/>
      <c r="AA13" s="88"/>
      <c r="AB13" s="87" t="s">
        <v>29</v>
      </c>
      <c r="AC13" s="87"/>
      <c r="AD13" s="88" t="s">
        <v>6</v>
      </c>
      <c r="AE13" s="88"/>
      <c r="AF13" s="88"/>
      <c r="AG13" s="88" t="s">
        <v>6</v>
      </c>
      <c r="AH13" s="88"/>
      <c r="AI13" s="88"/>
      <c r="AJ13" s="88"/>
      <c r="AK13" s="88"/>
      <c r="AL13" s="88" t="s">
        <v>6</v>
      </c>
      <c r="AM13" s="88"/>
      <c r="AN13" s="88" t="s">
        <v>6</v>
      </c>
      <c r="AO13" s="88"/>
      <c r="AP13" s="89"/>
      <c r="AR13" s="26"/>
      <c r="AS13" s="26"/>
      <c r="AT13" s="26"/>
      <c r="AU13" s="26"/>
      <c r="AV13" s="26"/>
      <c r="AW13" s="26"/>
      <c r="AX13"/>
      <c r="AY13"/>
      <c r="AZ13"/>
      <c r="BA13"/>
    </row>
    <row r="14" spans="1:53" s="31" customFormat="1" ht="20.25" customHeight="1" x14ac:dyDescent="0.2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3"/>
      <c r="P14" s="103"/>
      <c r="Q14" s="103"/>
      <c r="R14" s="103"/>
      <c r="S14" s="103"/>
      <c r="T14" s="103"/>
      <c r="U14" s="104"/>
      <c r="V14" s="104"/>
      <c r="W14" s="93">
        <f>VLOOKUP(U14,'Maximalbeiträge Graubünden'!$A$8:$E$20,2,FALSE)</f>
        <v>0</v>
      </c>
      <c r="X14" s="94" t="e">
        <f>VLOOKUP(#REF!,'Maximalbeiträge Graubünden'!#REF!,2,FALSE)</f>
        <v>#REF!</v>
      </c>
      <c r="Y14" s="95"/>
      <c r="Z14" s="95"/>
      <c r="AA14" s="95"/>
      <c r="AB14" s="96"/>
      <c r="AC14" s="96"/>
      <c r="AD14" s="97">
        <f>VLOOKUP(U14,'Maximalbeiträge Graubünden'!$A$8:$E$20,5,FALSE)</f>
        <v>0</v>
      </c>
      <c r="AE14" s="97"/>
      <c r="AF14" s="97"/>
      <c r="AG14" s="98">
        <f>ROUND((IF($Y14&lt;$AD14,$Y14*$AB14*25%,$AB14*VLOOKUP($U14,'Maximalbeiträge Graubünden'!$A$8:$E$20,3,FALSE)))*20,0)/20</f>
        <v>0</v>
      </c>
      <c r="AH14" s="98"/>
      <c r="AI14" s="98"/>
      <c r="AJ14" s="98"/>
      <c r="AK14" s="98"/>
      <c r="AL14" s="98">
        <f>ROUND((IF($Y14&lt;$AD14,$Y14*$AB14*75%,$AB14*VLOOKUP($U14,'Maximalbeiträge Graubünden'!$A$8:$E$20,4,FALSE)))*20,0)/20</f>
        <v>0</v>
      </c>
      <c r="AM14" s="98">
        <f>ROUND((IF($Y14&lt;$AD14,$Y14*$AB14*75%,$AB14*VLOOKUP($U14,'Maximalbeiträge Graubünden'!$A$8:$E$20,4,FALSE)))*20,0)/20</f>
        <v>0</v>
      </c>
      <c r="AN14" s="98">
        <f>ROUND((IF($Y14&lt;$AD14,$Y14*$AB14*75%,$AB14*VLOOKUP($U14,'Maximalbeiträge Graubünden'!$A$8:$E$20,4,FALSE)))*20,0)/20</f>
        <v>0</v>
      </c>
      <c r="AO14" s="98">
        <f>ROUND((IF($Y14&lt;$AD14,$Y14*$AB14*75%,$AB14*VLOOKUP($U14,'Maximalbeiträge Graubünden'!$A$8:$E$20,4,FALSE)))*20,0)/20</f>
        <v>0</v>
      </c>
      <c r="AP14" s="99">
        <f>ROUND((IF($Y14&lt;$AD14,$Y14*$AB14*75%,$AB14*VLOOKUP($U14,'Maximalbeiträge Graubünden'!$A$8:$E$20,4,FALSE)))*20,0)/20</f>
        <v>0</v>
      </c>
      <c r="AQ14" s="28"/>
      <c r="AR14" s="29" t="s">
        <v>53</v>
      </c>
      <c r="AS14" s="29"/>
      <c r="AT14" s="30" t="s">
        <v>57</v>
      </c>
      <c r="AU14" s="29"/>
      <c r="AV14" s="29"/>
      <c r="AW14" s="29"/>
    </row>
    <row r="15" spans="1:53" s="31" customFormat="1" ht="20.25" customHeight="1" x14ac:dyDescent="0.2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  <c r="N15" s="102"/>
      <c r="O15" s="103"/>
      <c r="P15" s="103"/>
      <c r="Q15" s="103"/>
      <c r="R15" s="103"/>
      <c r="S15" s="103"/>
      <c r="T15" s="103"/>
      <c r="U15" s="104"/>
      <c r="V15" s="104"/>
      <c r="W15" s="93">
        <f>VLOOKUP(U15,'Maximalbeiträge Graubünden'!$A$8:$E$20,2,FALSE)</f>
        <v>0</v>
      </c>
      <c r="X15" s="94" t="e">
        <f>VLOOKUP(#REF!,'Maximalbeiträge Graubünden'!#REF!,2,FALSE)</f>
        <v>#REF!</v>
      </c>
      <c r="Y15" s="95"/>
      <c r="Z15" s="95"/>
      <c r="AA15" s="95"/>
      <c r="AB15" s="96"/>
      <c r="AC15" s="96"/>
      <c r="AD15" s="97">
        <f>VLOOKUP(U15,'Maximalbeiträge Graubünden'!$A$8:$E$20,5,FALSE)</f>
        <v>0</v>
      </c>
      <c r="AE15" s="97"/>
      <c r="AF15" s="97"/>
      <c r="AG15" s="98">
        <f>ROUND((IF($Y15&lt;$AD15,$Y15*$AB15*25%,$AB15*VLOOKUP($U15,'Maximalbeiträge Graubünden'!$A$8:$E$20,3,FALSE)))*20,0)/20</f>
        <v>0</v>
      </c>
      <c r="AH15" s="98"/>
      <c r="AI15" s="98"/>
      <c r="AJ15" s="98"/>
      <c r="AK15" s="98"/>
      <c r="AL15" s="98">
        <f>ROUND((IF($Y15&lt;$AD15,$Y15*$AB15*75%,$AB15*VLOOKUP($U15,'Maximalbeiträge Graubünden'!$A$8:$E$20,4,FALSE)))*20,0)/20</f>
        <v>0</v>
      </c>
      <c r="AM15" s="98">
        <f>ROUND((IF($Y15&lt;$AD15,$Y15*$AB15*75%,$AB15*VLOOKUP($U15,'Maximalbeiträge Graubünden'!$A$8:$E$20,4,FALSE)))*20,0)/20</f>
        <v>0</v>
      </c>
      <c r="AN15" s="98">
        <f>ROUND((IF($Y15&lt;$AD15,$Y15*$AB15*75%,$AB15*VLOOKUP($U15,'Maximalbeiträge Graubünden'!$A$8:$E$20,4,FALSE)))*20,0)/20</f>
        <v>0</v>
      </c>
      <c r="AO15" s="98">
        <f>ROUND((IF($Y15&lt;$AD15,$Y15*$AB15*75%,$AB15*VLOOKUP($U15,'Maximalbeiträge Graubünden'!$A$8:$E$20,4,FALSE)))*20,0)/20</f>
        <v>0</v>
      </c>
      <c r="AP15" s="99">
        <f>ROUND((IF($Y15&lt;$AD15,$Y15*$AB15*75%,$AB15*VLOOKUP($U15,'Maximalbeiträge Graubünden'!$A$8:$E$20,4,FALSE)))*20,0)/20</f>
        <v>0</v>
      </c>
      <c r="AQ15" s="28"/>
      <c r="AR15" s="29" t="s">
        <v>54</v>
      </c>
      <c r="AS15" s="29"/>
      <c r="AT15" s="30" t="s">
        <v>58</v>
      </c>
      <c r="AU15" s="29"/>
      <c r="AV15" s="29"/>
      <c r="AW15" s="29"/>
    </row>
    <row r="16" spans="1:53" s="31" customFormat="1" ht="20.25" customHeight="1" x14ac:dyDescent="0.2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102"/>
      <c r="O16" s="103"/>
      <c r="P16" s="103"/>
      <c r="Q16" s="103"/>
      <c r="R16" s="103"/>
      <c r="S16" s="103"/>
      <c r="T16" s="103"/>
      <c r="U16" s="104"/>
      <c r="V16" s="104"/>
      <c r="W16" s="93">
        <f>VLOOKUP(U16,'Maximalbeiträge Graubünden'!$A$8:$E$20,2,FALSE)</f>
        <v>0</v>
      </c>
      <c r="X16" s="94" t="e">
        <f>VLOOKUP(#REF!,'Maximalbeiträge Graubünden'!$A$8:$E$20,2,FALSE)</f>
        <v>#REF!</v>
      </c>
      <c r="Y16" s="95"/>
      <c r="Z16" s="95"/>
      <c r="AA16" s="95"/>
      <c r="AB16" s="96"/>
      <c r="AC16" s="96"/>
      <c r="AD16" s="97">
        <f>VLOOKUP(U16,'Maximalbeiträge Graubünden'!$A$8:$E$20,5,FALSE)</f>
        <v>0</v>
      </c>
      <c r="AE16" s="97"/>
      <c r="AF16" s="97"/>
      <c r="AG16" s="98">
        <f>ROUND((IF($Y16&lt;$AD16,$Y16*$AB16*25%,$AB16*VLOOKUP($U16,'Maximalbeiträge Graubünden'!$A$8:$E$20,3,FALSE)))*20,0)/20</f>
        <v>0</v>
      </c>
      <c r="AH16" s="98"/>
      <c r="AI16" s="98"/>
      <c r="AJ16" s="98"/>
      <c r="AK16" s="98"/>
      <c r="AL16" s="98">
        <f>ROUND((IF($Y16&lt;$AD16,$Y16*$AB16*75%,$AB16*VLOOKUP($U16,'Maximalbeiträge Graubünden'!$A$8:$E$20,4,FALSE)))*20,0)/20</f>
        <v>0</v>
      </c>
      <c r="AM16" s="98">
        <f>ROUND((IF($Y16&lt;$AD16,$Y16*$AB16*75%,$AB16*VLOOKUP($U16,'Maximalbeiträge Graubünden'!$A$8:$E$20,4,FALSE)))*20,0)/20</f>
        <v>0</v>
      </c>
      <c r="AN16" s="98">
        <f>ROUND((IF($Y16&lt;$AD16,$Y16*$AB16*75%,$AB16*VLOOKUP($U16,'Maximalbeiträge Graubünden'!$A$8:$E$20,4,FALSE)))*20,0)/20</f>
        <v>0</v>
      </c>
      <c r="AO16" s="98">
        <f>ROUND((IF($Y16&lt;$AD16,$Y16*$AB16*75%,$AB16*VLOOKUP($U16,'Maximalbeiträge Graubünden'!$A$8:$E$20,4,FALSE)))*20,0)/20</f>
        <v>0</v>
      </c>
      <c r="AP16" s="99">
        <f>ROUND((IF($Y16&lt;$AD16,$Y16*$AB16*75%,$AB16*VLOOKUP($U16,'Maximalbeiträge Graubünden'!$A$8:$E$20,4,FALSE)))*20,0)/20</f>
        <v>0</v>
      </c>
      <c r="AQ16" s="28"/>
      <c r="AR16" s="29" t="s">
        <v>55</v>
      </c>
      <c r="AS16" s="29"/>
      <c r="AT16" s="30" t="s">
        <v>59</v>
      </c>
      <c r="AU16" s="29"/>
      <c r="AV16" s="29"/>
      <c r="AW16" s="29"/>
    </row>
    <row r="17" spans="1:49" s="31" customFormat="1" ht="20.25" customHeight="1" x14ac:dyDescent="0.2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3"/>
      <c r="P17" s="103"/>
      <c r="Q17" s="103"/>
      <c r="R17" s="103"/>
      <c r="S17" s="103"/>
      <c r="T17" s="103"/>
      <c r="U17" s="104"/>
      <c r="V17" s="104"/>
      <c r="W17" s="93">
        <f>VLOOKUP(U17,'Maximalbeiträge Graubünden'!$A$8:$E$20,2,FALSE)</f>
        <v>0</v>
      </c>
      <c r="X17" s="94" t="e">
        <f>VLOOKUP(#REF!,'Maximalbeiträge Graubünden'!$A$8:$E$20,2,FALSE)</f>
        <v>#REF!</v>
      </c>
      <c r="Y17" s="95"/>
      <c r="Z17" s="95"/>
      <c r="AA17" s="95"/>
      <c r="AB17" s="96"/>
      <c r="AC17" s="96"/>
      <c r="AD17" s="97">
        <f>VLOOKUP(U17,'Maximalbeiträge Graubünden'!$A$8:$E$20,5,FALSE)</f>
        <v>0</v>
      </c>
      <c r="AE17" s="97"/>
      <c r="AF17" s="97"/>
      <c r="AG17" s="98">
        <f>ROUND((IF($Y17&lt;$AD17,$Y17*$AB17*25%,$AB17*VLOOKUP($U17,'Maximalbeiträge Graubünden'!$A$8:$E$20,3,FALSE)))*20,0)/20</f>
        <v>0</v>
      </c>
      <c r="AH17" s="98"/>
      <c r="AI17" s="98"/>
      <c r="AJ17" s="98"/>
      <c r="AK17" s="98"/>
      <c r="AL17" s="98">
        <f>ROUND((IF($Y17&lt;$AD17,$Y17*$AB17*75%,$AB17*VLOOKUP($U17,'Maximalbeiträge Graubünden'!$A$8:$E$20,4,FALSE)))*20,0)/20</f>
        <v>0</v>
      </c>
      <c r="AM17" s="98">
        <f>ROUND((IF($Y17&lt;$AD17,$Y17*$AB17*75%,$AB17*VLOOKUP($U17,'Maximalbeiträge Graubünden'!$A$8:$E$20,4,FALSE)))*20,0)/20</f>
        <v>0</v>
      </c>
      <c r="AN17" s="98">
        <f>ROUND((IF($Y17&lt;$AD17,$Y17*$AB17*75%,$AB17*VLOOKUP($U17,'Maximalbeiträge Graubünden'!$A$8:$E$20,4,FALSE)))*20,0)/20</f>
        <v>0</v>
      </c>
      <c r="AO17" s="98">
        <f>ROUND((IF($Y17&lt;$AD17,$Y17*$AB17*75%,$AB17*VLOOKUP($U17,'Maximalbeiträge Graubünden'!$A$8:$E$20,4,FALSE)))*20,0)/20</f>
        <v>0</v>
      </c>
      <c r="AP17" s="99">
        <f>ROUND((IF($Y17&lt;$AD17,$Y17*$AB17*75%,$AB17*VLOOKUP($U17,'Maximalbeiträge Graubünden'!$A$8:$E$20,4,FALSE)))*20,0)/20</f>
        <v>0</v>
      </c>
      <c r="AQ17" s="28"/>
      <c r="AR17" s="29" t="s">
        <v>56</v>
      </c>
      <c r="AS17" s="29"/>
      <c r="AT17" s="30" t="s">
        <v>60</v>
      </c>
      <c r="AU17" s="29"/>
      <c r="AV17" s="29"/>
      <c r="AW17" s="29"/>
    </row>
    <row r="18" spans="1:49" s="31" customFormat="1" ht="20.25" customHeight="1" x14ac:dyDescent="0.2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  <c r="N18" s="102"/>
      <c r="O18" s="103"/>
      <c r="P18" s="103"/>
      <c r="Q18" s="103"/>
      <c r="R18" s="103"/>
      <c r="S18" s="103"/>
      <c r="T18" s="103"/>
      <c r="U18" s="104"/>
      <c r="V18" s="104"/>
      <c r="W18" s="93">
        <f>VLOOKUP(U18,'Maximalbeiträge Graubünden'!$A$8:$E$20,2,FALSE)</f>
        <v>0</v>
      </c>
      <c r="X18" s="94" t="e">
        <f>VLOOKUP(#REF!,'Maximalbeiträge Graubünden'!$A$8:$E$20,2,FALSE)</f>
        <v>#REF!</v>
      </c>
      <c r="Y18" s="95"/>
      <c r="Z18" s="95"/>
      <c r="AA18" s="95"/>
      <c r="AB18" s="96"/>
      <c r="AC18" s="96"/>
      <c r="AD18" s="97">
        <f>VLOOKUP(U18,'Maximalbeiträge Graubünden'!$A$8:$E$20,5,FALSE)</f>
        <v>0</v>
      </c>
      <c r="AE18" s="97"/>
      <c r="AF18" s="97"/>
      <c r="AG18" s="98">
        <f>ROUND((IF($Y18&lt;$AD18,$Y18*$AB18*25%,$AB18*VLOOKUP($U18,'Maximalbeiträge Graubünden'!$A$8:$E$20,3,FALSE)))*20,0)/20</f>
        <v>0</v>
      </c>
      <c r="AH18" s="98"/>
      <c r="AI18" s="98"/>
      <c r="AJ18" s="98"/>
      <c r="AK18" s="98"/>
      <c r="AL18" s="98">
        <f>ROUND((IF($Y18&lt;$AD18,$Y18*$AB18*75%,$AB18*VLOOKUP($U18,'Maximalbeiträge Graubünden'!$A$8:$E$20,4,FALSE)))*20,0)/20</f>
        <v>0</v>
      </c>
      <c r="AM18" s="98">
        <f>ROUND((IF($Y18&lt;$AD18,$Y18*$AB18*75%,$AB18*VLOOKUP($U18,'Maximalbeiträge Graubünden'!$A$8:$E$20,4,FALSE)))*20,0)/20</f>
        <v>0</v>
      </c>
      <c r="AN18" s="98">
        <f>ROUND((IF($Y18&lt;$AD18,$Y18*$AB18*75%,$AB18*VLOOKUP($U18,'Maximalbeiträge Graubünden'!$A$8:$E$20,4,FALSE)))*20,0)/20</f>
        <v>0</v>
      </c>
      <c r="AO18" s="98">
        <f>ROUND((IF($Y18&lt;$AD18,$Y18*$AB18*75%,$AB18*VLOOKUP($U18,'Maximalbeiträge Graubünden'!$A$8:$E$20,4,FALSE)))*20,0)/20</f>
        <v>0</v>
      </c>
      <c r="AP18" s="99">
        <f>ROUND((IF($Y18&lt;$AD18,$Y18*$AB18*75%,$AB18*VLOOKUP($U18,'Maximalbeiträge Graubünden'!$A$8:$E$20,4,FALSE)))*20,0)/20</f>
        <v>0</v>
      </c>
      <c r="AQ18" s="28"/>
      <c r="AR18" s="29">
        <v>0</v>
      </c>
      <c r="AS18" s="29"/>
      <c r="AT18" s="30" t="s">
        <v>40</v>
      </c>
      <c r="AU18" s="29"/>
      <c r="AV18" s="29"/>
      <c r="AW18" s="29"/>
    </row>
    <row r="19" spans="1:49" s="31" customFormat="1" ht="20.25" customHeight="1" x14ac:dyDescent="0.2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  <c r="N19" s="102"/>
      <c r="O19" s="103"/>
      <c r="P19" s="103"/>
      <c r="Q19" s="103"/>
      <c r="R19" s="103"/>
      <c r="S19" s="103"/>
      <c r="T19" s="103"/>
      <c r="U19" s="104"/>
      <c r="V19" s="104"/>
      <c r="W19" s="93">
        <f>VLOOKUP(U19,'Maximalbeiträge Graubünden'!$A$8:$E$20,2,FALSE)</f>
        <v>0</v>
      </c>
      <c r="X19" s="94" t="e">
        <f>VLOOKUP(#REF!,'Maximalbeiträge Graubünden'!$A$8:$E$20,2,FALSE)</f>
        <v>#REF!</v>
      </c>
      <c r="Y19" s="95"/>
      <c r="Z19" s="95"/>
      <c r="AA19" s="95"/>
      <c r="AB19" s="96"/>
      <c r="AC19" s="96"/>
      <c r="AD19" s="97">
        <f>VLOOKUP(U19,'Maximalbeiträge Graubünden'!$A$8:$E$20,5,FALSE)</f>
        <v>0</v>
      </c>
      <c r="AE19" s="97"/>
      <c r="AF19" s="97"/>
      <c r="AG19" s="98">
        <f>ROUND((IF($Y19&lt;$AD19,$Y19*$AB19*25%,$AB19*VLOOKUP($U19,'Maximalbeiträge Graubünden'!$A$8:$E$20,3,FALSE)))*20,0)/20</f>
        <v>0</v>
      </c>
      <c r="AH19" s="98"/>
      <c r="AI19" s="98"/>
      <c r="AJ19" s="98"/>
      <c r="AK19" s="98"/>
      <c r="AL19" s="98">
        <f>ROUND((IF($Y19&lt;$AD19,$Y19*$AB19*75%,$AB19*VLOOKUP($U19,'Maximalbeiträge Graubünden'!$A$8:$E$20,4,FALSE)))*20,0)/20</f>
        <v>0</v>
      </c>
      <c r="AM19" s="98">
        <f>ROUND((IF($Y19&lt;$AD19,$Y19*$AB19*75%,$AB19*VLOOKUP($U19,'Maximalbeiträge Graubünden'!$A$8:$E$20,4,FALSE)))*20,0)/20</f>
        <v>0</v>
      </c>
      <c r="AN19" s="98">
        <f>ROUND((IF($Y19&lt;$AD19,$Y19*$AB19*75%,$AB19*VLOOKUP($U19,'Maximalbeiträge Graubünden'!$A$8:$E$20,4,FALSE)))*20,0)/20</f>
        <v>0</v>
      </c>
      <c r="AO19" s="98">
        <f>ROUND((IF($Y19&lt;$AD19,$Y19*$AB19*75%,$AB19*VLOOKUP($U19,'Maximalbeiträge Graubünden'!$A$8:$E$20,4,FALSE)))*20,0)/20</f>
        <v>0</v>
      </c>
      <c r="AP19" s="99">
        <f>ROUND((IF($Y19&lt;$AD19,$Y19*$AB19*75%,$AB19*VLOOKUP($U19,'Maximalbeiträge Graubünden'!$A$8:$E$20,4,FALSE)))*20,0)/20</f>
        <v>0</v>
      </c>
      <c r="AQ19" s="28"/>
      <c r="AR19" s="29"/>
      <c r="AS19" s="29"/>
      <c r="AT19" s="29" t="str">
        <f>VLOOKUP($AG$8,$AR$14:$AT$18,3)</f>
        <v>10. April 2025</v>
      </c>
      <c r="AU19" s="29"/>
      <c r="AV19" s="29"/>
      <c r="AW19" s="29"/>
    </row>
    <row r="20" spans="1:49" s="31" customFormat="1" ht="20.2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2"/>
      <c r="O20" s="103"/>
      <c r="P20" s="103"/>
      <c r="Q20" s="103"/>
      <c r="R20" s="103"/>
      <c r="S20" s="103"/>
      <c r="T20" s="103"/>
      <c r="U20" s="104"/>
      <c r="V20" s="104"/>
      <c r="W20" s="93">
        <f>VLOOKUP(U20,'Maximalbeiträge Graubünden'!$A$8:$E$20,2,FALSE)</f>
        <v>0</v>
      </c>
      <c r="X20" s="94" t="e">
        <f>VLOOKUP(#REF!,'Maximalbeiträge Graubünden'!$A$8:$E$20,2,FALSE)</f>
        <v>#REF!</v>
      </c>
      <c r="Y20" s="95"/>
      <c r="Z20" s="95"/>
      <c r="AA20" s="95"/>
      <c r="AB20" s="96"/>
      <c r="AC20" s="96"/>
      <c r="AD20" s="97">
        <f>VLOOKUP(U20,'Maximalbeiträge Graubünden'!$A$8:$E$20,5,FALSE)</f>
        <v>0</v>
      </c>
      <c r="AE20" s="97"/>
      <c r="AF20" s="97"/>
      <c r="AG20" s="98">
        <f>ROUND((IF($Y20&lt;$AD20,$Y20*$AB20*25%,$AB20*VLOOKUP($U20,'Maximalbeiträge Graubünden'!$A$8:$E$20,3,FALSE)))*20,0)/20</f>
        <v>0</v>
      </c>
      <c r="AH20" s="98"/>
      <c r="AI20" s="98"/>
      <c r="AJ20" s="98"/>
      <c r="AK20" s="98"/>
      <c r="AL20" s="98">
        <f>ROUND((IF($Y20&lt;$AD20,$Y20*$AB20*75%,$AB20*VLOOKUP($U20,'Maximalbeiträge Graubünden'!$A$8:$E$20,4,FALSE)))*20,0)/20</f>
        <v>0</v>
      </c>
      <c r="AM20" s="98">
        <f>ROUND((IF($Y20&lt;$AD20,$Y20*$AB20*75%,$AB20*VLOOKUP($U20,'Maximalbeiträge Graubünden'!$A$8:$E$20,4,FALSE)))*20,0)/20</f>
        <v>0</v>
      </c>
      <c r="AN20" s="98">
        <f>ROUND((IF($Y20&lt;$AD20,$Y20*$AB20*75%,$AB20*VLOOKUP($U20,'Maximalbeiträge Graubünden'!$A$8:$E$20,4,FALSE)))*20,0)/20</f>
        <v>0</v>
      </c>
      <c r="AO20" s="98">
        <f>ROUND((IF($Y20&lt;$AD20,$Y20*$AB20*75%,$AB20*VLOOKUP($U20,'Maximalbeiträge Graubünden'!$A$8:$E$20,4,FALSE)))*20,0)/20</f>
        <v>0</v>
      </c>
      <c r="AP20" s="99">
        <f>ROUND((IF($Y20&lt;$AD20,$Y20*$AB20*75%,$AB20*VLOOKUP($U20,'Maximalbeiträge Graubünden'!$A$8:$E$20,4,FALSE)))*20,0)/20</f>
        <v>0</v>
      </c>
      <c r="AQ20" s="28"/>
      <c r="AR20" s="29"/>
      <c r="AS20" s="29"/>
      <c r="AT20" s="29"/>
      <c r="AU20" s="29"/>
      <c r="AV20" s="29"/>
      <c r="AW20" s="29"/>
    </row>
    <row r="21" spans="1:49" s="31" customFormat="1" ht="20.25" customHeight="1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  <c r="N21" s="102"/>
      <c r="O21" s="103"/>
      <c r="P21" s="103"/>
      <c r="Q21" s="103"/>
      <c r="R21" s="103"/>
      <c r="S21" s="103"/>
      <c r="T21" s="103"/>
      <c r="U21" s="104"/>
      <c r="V21" s="104"/>
      <c r="W21" s="93">
        <f>VLOOKUP(U21,'Maximalbeiträge Graubünden'!$A$8:$E$20,2,FALSE)</f>
        <v>0</v>
      </c>
      <c r="X21" s="94" t="e">
        <f>VLOOKUP(#REF!,'Maximalbeiträge Graubünden'!$A$8:$E$20,2,FALSE)</f>
        <v>#REF!</v>
      </c>
      <c r="Y21" s="95"/>
      <c r="Z21" s="95"/>
      <c r="AA21" s="95"/>
      <c r="AB21" s="96"/>
      <c r="AC21" s="96"/>
      <c r="AD21" s="97">
        <f>VLOOKUP(U21,'Maximalbeiträge Graubünden'!$A$8:$E$20,5,FALSE)</f>
        <v>0</v>
      </c>
      <c r="AE21" s="97"/>
      <c r="AF21" s="97"/>
      <c r="AG21" s="98">
        <f>ROUND((IF($Y21&lt;$AD21,$Y21*$AB21*25%,$AB21*VLOOKUP($U21,'Maximalbeiträge Graubünden'!$A$8:$E$20,3,FALSE)))*20,0)/20</f>
        <v>0</v>
      </c>
      <c r="AH21" s="98"/>
      <c r="AI21" s="98"/>
      <c r="AJ21" s="98"/>
      <c r="AK21" s="98"/>
      <c r="AL21" s="98">
        <f>ROUND((IF($Y21&lt;$AD21,$Y21*$AB21*75%,$AB21*VLOOKUP($U21,'Maximalbeiträge Graubünden'!$A$8:$E$20,4,FALSE)))*20,0)/20</f>
        <v>0</v>
      </c>
      <c r="AM21" s="98">
        <f>ROUND((IF($Y21&lt;$AD21,$Y21*$AB21*75%,$AB21*VLOOKUP($U21,'Maximalbeiträge Graubünden'!$A$8:$E$20,4,FALSE)))*20,0)/20</f>
        <v>0</v>
      </c>
      <c r="AN21" s="98">
        <f>ROUND((IF($Y21&lt;$AD21,$Y21*$AB21*75%,$AB21*VLOOKUP($U21,'Maximalbeiträge Graubünden'!$A$8:$E$20,4,FALSE)))*20,0)/20</f>
        <v>0</v>
      </c>
      <c r="AO21" s="98">
        <f>ROUND((IF($Y21&lt;$AD21,$Y21*$AB21*75%,$AB21*VLOOKUP($U21,'Maximalbeiträge Graubünden'!$A$8:$E$20,4,FALSE)))*20,0)/20</f>
        <v>0</v>
      </c>
      <c r="AP21" s="99">
        <f>ROUND((IF($Y21&lt;$AD21,$Y21*$AB21*75%,$AB21*VLOOKUP($U21,'Maximalbeiträge Graubünden'!$A$8:$E$20,4,FALSE)))*20,0)/20</f>
        <v>0</v>
      </c>
      <c r="AQ21" s="28"/>
      <c r="AR21" s="29" t="s">
        <v>42</v>
      </c>
      <c r="AS21" s="29"/>
      <c r="AT21" s="32">
        <f ca="1">AT22</f>
        <v>45730</v>
      </c>
      <c r="AU21" s="29"/>
      <c r="AV21" s="33">
        <f ca="1">ROUNDUP(MONTH($AT$21)/3,0)</f>
        <v>1</v>
      </c>
      <c r="AW21" s="29"/>
    </row>
    <row r="22" spans="1:49" s="31" customFormat="1" ht="20.25" customHeight="1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  <c r="N22" s="102"/>
      <c r="O22" s="103"/>
      <c r="P22" s="103"/>
      <c r="Q22" s="103"/>
      <c r="R22" s="103"/>
      <c r="S22" s="103"/>
      <c r="T22" s="103"/>
      <c r="U22" s="104"/>
      <c r="V22" s="104"/>
      <c r="W22" s="93">
        <f>VLOOKUP(U22,'Maximalbeiträge Graubünden'!$A$8:$E$20,2,FALSE)</f>
        <v>0</v>
      </c>
      <c r="X22" s="94" t="e">
        <f>VLOOKUP(#REF!,'Maximalbeiträge Graubünden'!$A$8:$E$20,2,FALSE)</f>
        <v>#REF!</v>
      </c>
      <c r="Y22" s="95"/>
      <c r="Z22" s="95"/>
      <c r="AA22" s="95"/>
      <c r="AB22" s="96"/>
      <c r="AC22" s="96"/>
      <c r="AD22" s="97">
        <f>VLOOKUP(U22,'Maximalbeiträge Graubünden'!$A$8:$E$20,5,FALSE)</f>
        <v>0</v>
      </c>
      <c r="AE22" s="97"/>
      <c r="AF22" s="97"/>
      <c r="AG22" s="98">
        <f>ROUND((IF($Y22&lt;$AD22,$Y22*$AB22*25%,$AB22*VLOOKUP($U22,'Maximalbeiträge Graubünden'!$A$8:$E$20,3,FALSE)))*20,0)/20</f>
        <v>0</v>
      </c>
      <c r="AH22" s="98"/>
      <c r="AI22" s="98"/>
      <c r="AJ22" s="98"/>
      <c r="AK22" s="98"/>
      <c r="AL22" s="98">
        <f>ROUND((IF($Y22&lt;$AD22,$Y22*$AB22*75%,$AB22*VLOOKUP($U22,'Maximalbeiträge Graubünden'!$A$8:$E$20,4,FALSE)))*20,0)/20</f>
        <v>0</v>
      </c>
      <c r="AM22" s="98">
        <f>ROUND((IF($Y22&lt;$AD22,$Y22*$AB22*75%,$AB22*VLOOKUP($U22,'Maximalbeiträge Graubünden'!$A$8:$E$20,4,FALSE)))*20,0)/20</f>
        <v>0</v>
      </c>
      <c r="AN22" s="98">
        <f>ROUND((IF($Y22&lt;$AD22,$Y22*$AB22*75%,$AB22*VLOOKUP($U22,'Maximalbeiträge Graubünden'!$A$8:$E$20,4,FALSE)))*20,0)/20</f>
        <v>0</v>
      </c>
      <c r="AO22" s="98">
        <f>ROUND((IF($Y22&lt;$AD22,$Y22*$AB22*75%,$AB22*VLOOKUP($U22,'Maximalbeiträge Graubünden'!$A$8:$E$20,4,FALSE)))*20,0)/20</f>
        <v>0</v>
      </c>
      <c r="AP22" s="99">
        <f>ROUND((IF($Y22&lt;$AD22,$Y22*$AB22*75%,$AB22*VLOOKUP($U22,'Maximalbeiträge Graubünden'!$A$8:$E$20,4,FALSE)))*20,0)/20</f>
        <v>0</v>
      </c>
      <c r="AQ22" s="28"/>
      <c r="AR22" s="29"/>
      <c r="AS22" s="29"/>
      <c r="AT22" s="32">
        <f ca="1">TODAY()</f>
        <v>45730</v>
      </c>
      <c r="AU22" s="29"/>
      <c r="AV22" s="33">
        <f ca="1">AV21-1</f>
        <v>0</v>
      </c>
      <c r="AW22" s="29"/>
    </row>
    <row r="23" spans="1:49" s="31" customFormat="1" ht="20.25" customHeight="1" x14ac:dyDescent="0.2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3"/>
      <c r="P23" s="103"/>
      <c r="Q23" s="103"/>
      <c r="R23" s="103"/>
      <c r="S23" s="103"/>
      <c r="T23" s="103"/>
      <c r="U23" s="104"/>
      <c r="V23" s="104"/>
      <c r="W23" s="93">
        <f>VLOOKUP(U23,'Maximalbeiträge Graubünden'!$A$8:$E$20,2,FALSE)</f>
        <v>0</v>
      </c>
      <c r="X23" s="94" t="e">
        <f>VLOOKUP(#REF!,'Maximalbeiträge Graubünden'!$A$8:$E$20,2,FALSE)</f>
        <v>#REF!</v>
      </c>
      <c r="Y23" s="95"/>
      <c r="Z23" s="95"/>
      <c r="AA23" s="95"/>
      <c r="AB23" s="96"/>
      <c r="AC23" s="96"/>
      <c r="AD23" s="97">
        <f>VLOOKUP(U23,'Maximalbeiträge Graubünden'!$A$8:$E$20,5,FALSE)</f>
        <v>0</v>
      </c>
      <c r="AE23" s="97"/>
      <c r="AF23" s="97"/>
      <c r="AG23" s="98">
        <f>ROUND((IF($Y23&lt;$AD23,$Y23*$AB23*25%,$AB23*VLOOKUP($U23,'Maximalbeiträge Graubünden'!$A$8:$E$20,3,FALSE)))*20,0)/20</f>
        <v>0</v>
      </c>
      <c r="AH23" s="98"/>
      <c r="AI23" s="98"/>
      <c r="AJ23" s="98"/>
      <c r="AK23" s="98"/>
      <c r="AL23" s="98">
        <f>ROUND((IF($Y23&lt;$AD23,$Y23*$AB23*75%,$AB23*VLOOKUP($U23,'Maximalbeiträge Graubünden'!$A$8:$E$20,4,FALSE)))*20,0)/20</f>
        <v>0</v>
      </c>
      <c r="AM23" s="98">
        <f>ROUND((IF($Y23&lt;$AD23,$Y23*$AB23*75%,$AB23*VLOOKUP($U23,'Maximalbeiträge Graubünden'!$A$8:$E$20,4,FALSE)))*20,0)/20</f>
        <v>0</v>
      </c>
      <c r="AN23" s="98">
        <f>ROUND((IF($Y23&lt;$AD23,$Y23*$AB23*75%,$AB23*VLOOKUP($U23,'Maximalbeiträge Graubünden'!$A$8:$E$20,4,FALSE)))*20,0)/20</f>
        <v>0</v>
      </c>
      <c r="AO23" s="98">
        <f>ROUND((IF($Y23&lt;$AD23,$Y23*$AB23*75%,$AB23*VLOOKUP($U23,'Maximalbeiträge Graubünden'!$A$8:$E$20,4,FALSE)))*20,0)/20</f>
        <v>0</v>
      </c>
      <c r="AP23" s="99">
        <f>ROUND((IF($Y23&lt;$AD23,$Y23*$AB23*75%,$AB23*VLOOKUP($U23,'Maximalbeiträge Graubünden'!$A$8:$E$20,4,FALSE)))*20,0)/20</f>
        <v>0</v>
      </c>
      <c r="AQ23" s="28"/>
      <c r="AR23" s="29"/>
      <c r="AS23" s="29"/>
      <c r="AT23" s="29"/>
      <c r="AU23" s="29"/>
      <c r="AV23" s="29" t="str">
        <f ca="1">TEXT(AV22,0)</f>
        <v>0</v>
      </c>
      <c r="AW23" s="29"/>
    </row>
    <row r="24" spans="1:49" s="31" customFormat="1" ht="20.25" customHeight="1" x14ac:dyDescent="0.2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102"/>
      <c r="O24" s="103"/>
      <c r="P24" s="103"/>
      <c r="Q24" s="103"/>
      <c r="R24" s="103"/>
      <c r="S24" s="103"/>
      <c r="T24" s="103"/>
      <c r="U24" s="104"/>
      <c r="V24" s="104"/>
      <c r="W24" s="93">
        <f>VLOOKUP(U24,'Maximalbeiträge Graubünden'!$A$8:$E$20,2,FALSE)</f>
        <v>0</v>
      </c>
      <c r="X24" s="94" t="e">
        <f>VLOOKUP(#REF!,'Maximalbeiträge Graubünden'!$A$8:$E$20,2,FALSE)</f>
        <v>#REF!</v>
      </c>
      <c r="Y24" s="95"/>
      <c r="Z24" s="95"/>
      <c r="AA24" s="95"/>
      <c r="AB24" s="96"/>
      <c r="AC24" s="96"/>
      <c r="AD24" s="97">
        <f>VLOOKUP(U24,'Maximalbeiträge Graubünden'!$A$8:$E$20,5,FALSE)</f>
        <v>0</v>
      </c>
      <c r="AE24" s="97"/>
      <c r="AF24" s="97"/>
      <c r="AG24" s="98">
        <f>ROUND((IF($Y24&lt;$AD24,$Y24*$AB24*25%,$AB24*VLOOKUP($U24,'Maximalbeiträge Graubünden'!$A$8:$E$20,3,FALSE)))*20,0)/20</f>
        <v>0</v>
      </c>
      <c r="AH24" s="98"/>
      <c r="AI24" s="98"/>
      <c r="AJ24" s="98"/>
      <c r="AK24" s="98"/>
      <c r="AL24" s="98">
        <f>ROUND((IF($Y24&lt;$AD24,$Y24*$AB24*75%,$AB24*VLOOKUP($U24,'Maximalbeiträge Graubünden'!$A$8:$E$20,4,FALSE)))*20,0)/20</f>
        <v>0</v>
      </c>
      <c r="AM24" s="98">
        <f>ROUND((IF($Y24&lt;$AD24,$Y24*$AB24*75%,$AB24*VLOOKUP($U24,'Maximalbeiträge Graubünden'!$A$8:$E$20,4,FALSE)))*20,0)/20</f>
        <v>0</v>
      </c>
      <c r="AN24" s="98">
        <f>ROUND((IF($Y24&lt;$AD24,$Y24*$AB24*75%,$AB24*VLOOKUP($U24,'Maximalbeiträge Graubünden'!$A$8:$E$20,4,FALSE)))*20,0)/20</f>
        <v>0</v>
      </c>
      <c r="AO24" s="98">
        <f>ROUND((IF($Y24&lt;$AD24,$Y24*$AB24*75%,$AB24*VLOOKUP($U24,'Maximalbeiträge Graubünden'!$A$8:$E$20,4,FALSE)))*20,0)/20</f>
        <v>0</v>
      </c>
      <c r="AP24" s="99">
        <f>ROUND((IF($Y24&lt;$AD24,$Y24*$AB24*75%,$AB24*VLOOKUP($U24,'Maximalbeiträge Graubünden'!$A$8:$E$20,4,FALSE)))*20,0)/20</f>
        <v>0</v>
      </c>
      <c r="AQ24" s="28"/>
      <c r="AR24" s="29"/>
      <c r="AS24" s="29"/>
      <c r="AT24" s="32">
        <v>46023</v>
      </c>
      <c r="AU24" s="29" t="b">
        <f ca="1">AND(AG8="4. Quartal 2024",AT21&gt;AT24)</f>
        <v>0</v>
      </c>
      <c r="AV24" s="34">
        <f ca="1">IF(AT21&gt;AT24,5,0)</f>
        <v>0</v>
      </c>
      <c r="AW24" s="29"/>
    </row>
    <row r="25" spans="1:49" s="37" customFormat="1" ht="20.2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102"/>
      <c r="O25" s="103"/>
      <c r="P25" s="103"/>
      <c r="Q25" s="103"/>
      <c r="R25" s="103"/>
      <c r="S25" s="103"/>
      <c r="T25" s="103"/>
      <c r="U25" s="104"/>
      <c r="V25" s="104"/>
      <c r="W25" s="93">
        <f>VLOOKUP(U25,'Maximalbeiträge Graubünden'!$A$8:$E$20,2,FALSE)</f>
        <v>0</v>
      </c>
      <c r="X25" s="94" t="e">
        <f>VLOOKUP(#REF!,'Maximalbeiträge Graubünden'!$A$8:$E$20,2,FALSE)</f>
        <v>#REF!</v>
      </c>
      <c r="Y25" s="95"/>
      <c r="Z25" s="95"/>
      <c r="AA25" s="95"/>
      <c r="AB25" s="96"/>
      <c r="AC25" s="96"/>
      <c r="AD25" s="97">
        <f>VLOOKUP(U25,'Maximalbeiträge Graubünden'!$A$8:$E$20,5,FALSE)</f>
        <v>0</v>
      </c>
      <c r="AE25" s="97"/>
      <c r="AF25" s="97"/>
      <c r="AG25" s="98">
        <f>ROUND((IF($Y25&lt;$AD25,$Y25*$AB25*25%,$AB25*VLOOKUP($U25,'Maximalbeiträge Graubünden'!$A$8:$E$20,3,FALSE)))*20,0)/20</f>
        <v>0</v>
      </c>
      <c r="AH25" s="98"/>
      <c r="AI25" s="98"/>
      <c r="AJ25" s="98"/>
      <c r="AK25" s="98"/>
      <c r="AL25" s="98">
        <f>ROUND((IF($Y25&lt;$AD25,$Y25*$AB25*75%,$AB25*VLOOKUP($U25,'Maximalbeiträge Graubünden'!$A$8:$E$20,4,FALSE)))*20,0)/20</f>
        <v>0</v>
      </c>
      <c r="AM25" s="98">
        <f>ROUND((IF($Y25&lt;$AD25,$Y25*$AB25*75%,$AB25*VLOOKUP($U25,'Maximalbeiträge Graubünden'!$A$8:$E$20,4,FALSE)))*20,0)/20</f>
        <v>0</v>
      </c>
      <c r="AN25" s="98">
        <f>ROUND((IF($Y25&lt;$AD25,$Y25*$AB25*75%,$AB25*VLOOKUP($U25,'Maximalbeiträge Graubünden'!$A$8:$E$20,4,FALSE)))*20,0)/20</f>
        <v>0</v>
      </c>
      <c r="AO25" s="98">
        <f>ROUND((IF($Y25&lt;$AD25,$Y25*$AB25*75%,$AB25*VLOOKUP($U25,'Maximalbeiträge Graubünden'!$A$8:$E$20,4,FALSE)))*20,0)/20</f>
        <v>0</v>
      </c>
      <c r="AP25" s="99">
        <f>ROUND((IF($Y25&lt;$AD25,$Y25*$AB25*75%,$AB25*VLOOKUP($U25,'Maximalbeiträge Graubünden'!$A$8:$E$20,4,FALSE)))*20,0)/20</f>
        <v>0</v>
      </c>
      <c r="AQ25" s="35"/>
      <c r="AR25" s="36"/>
      <c r="AS25" s="36"/>
      <c r="AT25" s="36"/>
      <c r="AU25" s="36"/>
      <c r="AV25" s="36"/>
      <c r="AW25" s="36"/>
    </row>
    <row r="26" spans="1:49" s="31" customFormat="1" ht="20.25" customHeight="1" x14ac:dyDescent="0.2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3"/>
      <c r="P26" s="103"/>
      <c r="Q26" s="103"/>
      <c r="R26" s="103"/>
      <c r="S26" s="103"/>
      <c r="T26" s="103"/>
      <c r="U26" s="104"/>
      <c r="V26" s="104"/>
      <c r="W26" s="93">
        <f>VLOOKUP(U26,'Maximalbeiträge Graubünden'!$A$8:$E$20,2,FALSE)</f>
        <v>0</v>
      </c>
      <c r="X26" s="94" t="e">
        <f>VLOOKUP(#REF!,'Maximalbeiträge Graubünden'!$A$8:$E$20,2,FALSE)</f>
        <v>#REF!</v>
      </c>
      <c r="Y26" s="95"/>
      <c r="Z26" s="95"/>
      <c r="AA26" s="95"/>
      <c r="AB26" s="96"/>
      <c r="AC26" s="96"/>
      <c r="AD26" s="97">
        <f>VLOOKUP(U26,'Maximalbeiträge Graubünden'!$A$8:$E$20,5,FALSE)</f>
        <v>0</v>
      </c>
      <c r="AE26" s="97"/>
      <c r="AF26" s="97"/>
      <c r="AG26" s="98">
        <f>ROUND((IF($Y26&lt;$AD26,$Y26*$AB26*25%,$AB26*VLOOKUP($U26,'Maximalbeiträge Graubünden'!$A$8:$E$20,3,FALSE)))*20,0)/20</f>
        <v>0</v>
      </c>
      <c r="AH26" s="98"/>
      <c r="AI26" s="98"/>
      <c r="AJ26" s="98"/>
      <c r="AK26" s="98"/>
      <c r="AL26" s="98">
        <f>ROUND((IF($Y26&lt;$AD26,$Y26*$AB26*75%,$AB26*VLOOKUP($U26,'Maximalbeiträge Graubünden'!$A$8:$E$20,4,FALSE)))*20,0)/20</f>
        <v>0</v>
      </c>
      <c r="AM26" s="98">
        <f>ROUND((IF($Y26&lt;$AD26,$Y26*$AB26*75%,$AB26*VLOOKUP($U26,'Maximalbeiträge Graubünden'!$A$8:$E$20,4,FALSE)))*20,0)/20</f>
        <v>0</v>
      </c>
      <c r="AN26" s="98">
        <f>ROUND((IF($Y26&lt;$AD26,$Y26*$AB26*75%,$AB26*VLOOKUP($U26,'Maximalbeiträge Graubünden'!$A$8:$E$20,4,FALSE)))*20,0)/20</f>
        <v>0</v>
      </c>
      <c r="AO26" s="98">
        <f>ROUND((IF($Y26&lt;$AD26,$Y26*$AB26*75%,$AB26*VLOOKUP($U26,'Maximalbeiträge Graubünden'!$A$8:$E$20,4,FALSE)))*20,0)/20</f>
        <v>0</v>
      </c>
      <c r="AP26" s="99">
        <f>ROUND((IF($Y26&lt;$AD26,$Y26*$AB26*75%,$AB26*VLOOKUP($U26,'Maximalbeiträge Graubünden'!$A$8:$E$20,4,FALSE)))*20,0)/20</f>
        <v>0</v>
      </c>
      <c r="AQ26" s="28"/>
      <c r="AR26" s="38"/>
      <c r="AS26" s="29"/>
      <c r="AT26" s="29"/>
      <c r="AU26" s="29"/>
      <c r="AV26" s="29"/>
      <c r="AW26" s="29"/>
    </row>
    <row r="27" spans="1:49" s="31" customFormat="1" ht="20.2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102"/>
      <c r="O27" s="103"/>
      <c r="P27" s="103"/>
      <c r="Q27" s="103"/>
      <c r="R27" s="103"/>
      <c r="S27" s="103"/>
      <c r="T27" s="103"/>
      <c r="U27" s="104"/>
      <c r="V27" s="104"/>
      <c r="W27" s="93">
        <f>VLOOKUP(U27,'Maximalbeiträge Graubünden'!$A$8:$E$20,2,FALSE)</f>
        <v>0</v>
      </c>
      <c r="X27" s="94" t="e">
        <f>VLOOKUP(#REF!,'Maximalbeiträge Graubünden'!$A$8:$E$20,2,FALSE)</f>
        <v>#REF!</v>
      </c>
      <c r="Y27" s="95"/>
      <c r="Z27" s="95"/>
      <c r="AA27" s="95"/>
      <c r="AB27" s="96"/>
      <c r="AC27" s="96"/>
      <c r="AD27" s="97">
        <f>VLOOKUP(U27,'Maximalbeiträge Graubünden'!$A$8:$E$20,5,FALSE)</f>
        <v>0</v>
      </c>
      <c r="AE27" s="97"/>
      <c r="AF27" s="97"/>
      <c r="AG27" s="98">
        <f>ROUND((IF($Y27&lt;$AD27,$Y27*$AB27*25%,$AB27*VLOOKUP($U27,'Maximalbeiträge Graubünden'!$A$8:$E$20,3,FALSE)))*20,0)/20</f>
        <v>0</v>
      </c>
      <c r="AH27" s="98"/>
      <c r="AI27" s="98"/>
      <c r="AJ27" s="98"/>
      <c r="AK27" s="98"/>
      <c r="AL27" s="98">
        <f>ROUND((IF($Y27&lt;$AD27,$Y27*$AB27*75%,$AB27*VLOOKUP($U27,'Maximalbeiträge Graubünden'!$A$8:$E$20,4,FALSE)))*20,0)/20</f>
        <v>0</v>
      </c>
      <c r="AM27" s="98">
        <f>ROUND((IF($Y27&lt;$AD27,$Y27*$AB27*75%,$AB27*VLOOKUP($U27,'Maximalbeiträge Graubünden'!$A$8:$E$20,4,FALSE)))*20,0)/20</f>
        <v>0</v>
      </c>
      <c r="AN27" s="98">
        <f>ROUND((IF($Y27&lt;$AD27,$Y27*$AB27*75%,$AB27*VLOOKUP($U27,'Maximalbeiträge Graubünden'!$A$8:$E$20,4,FALSE)))*20,0)/20</f>
        <v>0</v>
      </c>
      <c r="AO27" s="98">
        <f>ROUND((IF($Y27&lt;$AD27,$Y27*$AB27*75%,$AB27*VLOOKUP($U27,'Maximalbeiträge Graubünden'!$A$8:$E$20,4,FALSE)))*20,0)/20</f>
        <v>0</v>
      </c>
      <c r="AP27" s="99">
        <f>ROUND((IF($Y27&lt;$AD27,$Y27*$AB27*75%,$AB27*VLOOKUP($U27,'Maximalbeiträge Graubünden'!$A$8:$E$20,4,FALSE)))*20,0)/20</f>
        <v>0</v>
      </c>
      <c r="AQ27" s="28"/>
      <c r="AR27" s="41"/>
      <c r="AS27" s="41"/>
      <c r="AT27" s="41"/>
      <c r="AU27" s="41"/>
      <c r="AV27" s="41"/>
      <c r="AW27" s="29"/>
    </row>
    <row r="28" spans="1:49" s="31" customFormat="1" ht="20.25" customHeight="1" x14ac:dyDescent="0.2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  <c r="N28" s="102"/>
      <c r="O28" s="103"/>
      <c r="P28" s="103"/>
      <c r="Q28" s="103"/>
      <c r="R28" s="103"/>
      <c r="S28" s="103"/>
      <c r="T28" s="103"/>
      <c r="U28" s="104"/>
      <c r="V28" s="104"/>
      <c r="W28" s="93">
        <f>VLOOKUP(U28,'Maximalbeiträge Graubünden'!$A$8:$E$20,2,FALSE)</f>
        <v>0</v>
      </c>
      <c r="X28" s="94" t="e">
        <f>VLOOKUP(#REF!,'Maximalbeiträge Graubünden'!$A$8:$E$20,2,FALSE)</f>
        <v>#REF!</v>
      </c>
      <c r="Y28" s="95"/>
      <c r="Z28" s="95"/>
      <c r="AA28" s="95"/>
      <c r="AB28" s="96"/>
      <c r="AC28" s="96"/>
      <c r="AD28" s="97">
        <f>VLOOKUP(U28,'Maximalbeiträge Graubünden'!$A$8:$E$20,5,FALSE)</f>
        <v>0</v>
      </c>
      <c r="AE28" s="97"/>
      <c r="AF28" s="97"/>
      <c r="AG28" s="98">
        <f>ROUND((IF($Y28&lt;$AD28,$Y28*$AB28*25%,$AB28*VLOOKUP($U28,'Maximalbeiträge Graubünden'!$A$8:$E$20,3,FALSE)))*20,0)/20</f>
        <v>0</v>
      </c>
      <c r="AH28" s="98"/>
      <c r="AI28" s="98"/>
      <c r="AJ28" s="98"/>
      <c r="AK28" s="98"/>
      <c r="AL28" s="98">
        <f>ROUND((IF($Y28&lt;$AD28,$Y28*$AB28*75%,$AB28*VLOOKUP($U28,'Maximalbeiträge Graubünden'!$A$8:$E$20,4,FALSE)))*20,0)/20</f>
        <v>0</v>
      </c>
      <c r="AM28" s="98">
        <f>ROUND((IF($Y28&lt;$AD28,$Y28*$AB28*75%,$AB28*VLOOKUP($U28,'Maximalbeiträge Graubünden'!$A$8:$E$20,4,FALSE)))*20,0)/20</f>
        <v>0</v>
      </c>
      <c r="AN28" s="98">
        <f>ROUND((IF($Y28&lt;$AD28,$Y28*$AB28*75%,$AB28*VLOOKUP($U28,'Maximalbeiträge Graubünden'!$A$8:$E$20,4,FALSE)))*20,0)/20</f>
        <v>0</v>
      </c>
      <c r="AO28" s="98">
        <f>ROUND((IF($Y28&lt;$AD28,$Y28*$AB28*75%,$AB28*VLOOKUP($U28,'Maximalbeiträge Graubünden'!$A$8:$E$20,4,FALSE)))*20,0)/20</f>
        <v>0</v>
      </c>
      <c r="AP28" s="99">
        <f>ROUND((IF($Y28&lt;$AD28,$Y28*$AB28*75%,$AB28*VLOOKUP($U28,'Maximalbeiträge Graubünden'!$A$8:$E$20,4,FALSE)))*20,0)/20</f>
        <v>0</v>
      </c>
      <c r="AQ28" s="28"/>
      <c r="AR28" s="41"/>
      <c r="AS28" s="41"/>
      <c r="AT28" s="41"/>
      <c r="AU28" s="41"/>
      <c r="AV28" s="41"/>
      <c r="AW28" s="29"/>
    </row>
    <row r="29" spans="1:49" s="31" customFormat="1" ht="20.25" customHeight="1" x14ac:dyDescent="0.2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3"/>
      <c r="P29" s="103"/>
      <c r="Q29" s="103"/>
      <c r="R29" s="103"/>
      <c r="S29" s="103"/>
      <c r="T29" s="103"/>
      <c r="U29" s="104"/>
      <c r="V29" s="104"/>
      <c r="W29" s="93">
        <f>VLOOKUP(U29,'Maximalbeiträge Graubünden'!$A$8:$E$20,2,FALSE)</f>
        <v>0</v>
      </c>
      <c r="X29" s="94" t="e">
        <f>VLOOKUP(#REF!,'Maximalbeiträge Graubünden'!$A$8:$E$20,2,FALSE)</f>
        <v>#REF!</v>
      </c>
      <c r="Y29" s="95"/>
      <c r="Z29" s="95"/>
      <c r="AA29" s="95"/>
      <c r="AB29" s="96"/>
      <c r="AC29" s="96"/>
      <c r="AD29" s="97">
        <f>VLOOKUP(U29,'Maximalbeiträge Graubünden'!$A$8:$E$20,5,FALSE)</f>
        <v>0</v>
      </c>
      <c r="AE29" s="97"/>
      <c r="AF29" s="97"/>
      <c r="AG29" s="98">
        <f>ROUND((IF($Y29&lt;$AD29,$Y29*$AB29*25%,$AB29*VLOOKUP($U29,'Maximalbeiträge Graubünden'!$A$8:$E$20,3,FALSE)))*20,0)/20</f>
        <v>0</v>
      </c>
      <c r="AH29" s="98"/>
      <c r="AI29" s="98"/>
      <c r="AJ29" s="98"/>
      <c r="AK29" s="98"/>
      <c r="AL29" s="98">
        <f>ROUND((IF($Y29&lt;$AD29,$Y29*$AB29*75%,$AB29*VLOOKUP($U29,'Maximalbeiträge Graubünden'!$A$8:$E$20,4,FALSE)))*20,0)/20</f>
        <v>0</v>
      </c>
      <c r="AM29" s="98">
        <f>ROUND((IF($Y29&lt;$AD29,$Y29*$AB29*75%,$AB29*VLOOKUP($U29,'Maximalbeiträge Graubünden'!$A$8:$E$20,4,FALSE)))*20,0)/20</f>
        <v>0</v>
      </c>
      <c r="AN29" s="98">
        <f>ROUND((IF($Y29&lt;$AD29,$Y29*$AB29*75%,$AB29*VLOOKUP($U29,'Maximalbeiträge Graubünden'!$A$8:$E$20,4,FALSE)))*20,0)/20</f>
        <v>0</v>
      </c>
      <c r="AO29" s="98">
        <f>ROUND((IF($Y29&lt;$AD29,$Y29*$AB29*75%,$AB29*VLOOKUP($U29,'Maximalbeiträge Graubünden'!$A$8:$E$20,4,FALSE)))*20,0)/20</f>
        <v>0</v>
      </c>
      <c r="AP29" s="99">
        <f>ROUND((IF($Y29&lt;$AD29,$Y29*$AB29*75%,$AB29*VLOOKUP($U29,'Maximalbeiträge Graubünden'!$A$8:$E$20,4,FALSE)))*20,0)/20</f>
        <v>0</v>
      </c>
      <c r="AQ29" s="28"/>
      <c r="AR29" s="41"/>
      <c r="AS29" s="41"/>
      <c r="AT29" s="41"/>
      <c r="AU29" s="41"/>
      <c r="AV29" s="41"/>
      <c r="AW29" s="29"/>
    </row>
    <row r="30" spans="1:49" s="31" customFormat="1" ht="20.25" customHeight="1" x14ac:dyDescent="0.2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102"/>
      <c r="O30" s="103"/>
      <c r="P30" s="103"/>
      <c r="Q30" s="103"/>
      <c r="R30" s="103"/>
      <c r="S30" s="103"/>
      <c r="T30" s="103"/>
      <c r="U30" s="104"/>
      <c r="V30" s="104"/>
      <c r="W30" s="93">
        <f>VLOOKUP(U30,'Maximalbeiträge Graubünden'!$A$8:$E$20,2,FALSE)</f>
        <v>0</v>
      </c>
      <c r="X30" s="94" t="e">
        <f>VLOOKUP(#REF!,'Maximalbeiträge Graubünden'!$A$8:$E$20,2,FALSE)</f>
        <v>#REF!</v>
      </c>
      <c r="Y30" s="95"/>
      <c r="Z30" s="95"/>
      <c r="AA30" s="95"/>
      <c r="AB30" s="96"/>
      <c r="AC30" s="96"/>
      <c r="AD30" s="97">
        <f>VLOOKUP(U30,'Maximalbeiträge Graubünden'!$A$8:$E$20,5,FALSE)</f>
        <v>0</v>
      </c>
      <c r="AE30" s="97"/>
      <c r="AF30" s="97"/>
      <c r="AG30" s="98">
        <f>ROUND((IF($Y30&lt;$AD30,$Y30*$AB30*25%,$AB30*VLOOKUP($U30,'Maximalbeiträge Graubünden'!$A$8:$E$20,3,FALSE)))*20,0)/20</f>
        <v>0</v>
      </c>
      <c r="AH30" s="98"/>
      <c r="AI30" s="98"/>
      <c r="AJ30" s="98"/>
      <c r="AK30" s="98"/>
      <c r="AL30" s="98">
        <f>ROUND((IF($Y30&lt;$AD30,$Y30*$AB30*75%,$AB30*VLOOKUP($U30,'Maximalbeiträge Graubünden'!$A$8:$E$20,4,FALSE)))*20,0)/20</f>
        <v>0</v>
      </c>
      <c r="AM30" s="98">
        <f>ROUND((IF($Y30&lt;$AD30,$Y30*$AB30*75%,$AB30*VLOOKUP($U30,'Maximalbeiträge Graubünden'!$A$8:$E$20,4,FALSE)))*20,0)/20</f>
        <v>0</v>
      </c>
      <c r="AN30" s="98">
        <f>ROUND((IF($Y30&lt;$AD30,$Y30*$AB30*75%,$AB30*VLOOKUP($U30,'Maximalbeiträge Graubünden'!$A$8:$E$20,4,FALSE)))*20,0)/20</f>
        <v>0</v>
      </c>
      <c r="AO30" s="98">
        <f>ROUND((IF($Y30&lt;$AD30,$Y30*$AB30*75%,$AB30*VLOOKUP($U30,'Maximalbeiträge Graubünden'!$A$8:$E$20,4,FALSE)))*20,0)/20</f>
        <v>0</v>
      </c>
      <c r="AP30" s="99">
        <f>ROUND((IF($Y30&lt;$AD30,$Y30*$AB30*75%,$AB30*VLOOKUP($U30,'Maximalbeiträge Graubünden'!$A$8:$E$20,4,FALSE)))*20,0)/20</f>
        <v>0</v>
      </c>
      <c r="AQ30" s="28"/>
      <c r="AR30" s="41"/>
      <c r="AS30" s="41"/>
      <c r="AT30" s="41"/>
      <c r="AU30" s="41"/>
      <c r="AV30" s="41"/>
      <c r="AW30" s="29"/>
    </row>
    <row r="31" spans="1:49" s="31" customFormat="1" ht="20.2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102"/>
      <c r="O31" s="103"/>
      <c r="P31" s="103"/>
      <c r="Q31" s="103"/>
      <c r="R31" s="103"/>
      <c r="S31" s="103"/>
      <c r="T31" s="103"/>
      <c r="U31" s="104"/>
      <c r="V31" s="104"/>
      <c r="W31" s="93">
        <f>VLOOKUP(U31,'Maximalbeiträge Graubünden'!$A$8:$E$20,2,FALSE)</f>
        <v>0</v>
      </c>
      <c r="X31" s="94" t="e">
        <f>VLOOKUP(#REF!,'Maximalbeiträge Graubünden'!$A$8:$E$20,2,FALSE)</f>
        <v>#REF!</v>
      </c>
      <c r="Y31" s="95"/>
      <c r="Z31" s="95"/>
      <c r="AA31" s="95"/>
      <c r="AB31" s="96"/>
      <c r="AC31" s="96"/>
      <c r="AD31" s="97">
        <f>VLOOKUP(U31,'Maximalbeiträge Graubünden'!$A$8:$E$20,5,FALSE)</f>
        <v>0</v>
      </c>
      <c r="AE31" s="97"/>
      <c r="AF31" s="97"/>
      <c r="AG31" s="98">
        <f>ROUND((IF($Y31&lt;$AD31,$Y31*$AB31*25%,$AB31*VLOOKUP($U31,'Maximalbeiträge Graubünden'!$A$8:$E$20,3,FALSE)))*20,0)/20</f>
        <v>0</v>
      </c>
      <c r="AH31" s="98"/>
      <c r="AI31" s="98"/>
      <c r="AJ31" s="98"/>
      <c r="AK31" s="98"/>
      <c r="AL31" s="98">
        <f>ROUND((IF($Y31&lt;$AD31,$Y31*$AB31*75%,$AB31*VLOOKUP($U31,'Maximalbeiträge Graubünden'!$A$8:$E$20,4,FALSE)))*20,0)/20</f>
        <v>0</v>
      </c>
      <c r="AM31" s="98">
        <f>ROUND((IF($Y31&lt;$AD31,$Y31*$AB31*75%,$AB31*VLOOKUP($U31,'Maximalbeiträge Graubünden'!$A$8:$E$20,4,FALSE)))*20,0)/20</f>
        <v>0</v>
      </c>
      <c r="AN31" s="98">
        <f>ROUND((IF($Y31&lt;$AD31,$Y31*$AB31*75%,$AB31*VLOOKUP($U31,'Maximalbeiträge Graubünden'!$A$8:$E$20,4,FALSE)))*20,0)/20</f>
        <v>0</v>
      </c>
      <c r="AO31" s="98">
        <f>ROUND((IF($Y31&lt;$AD31,$Y31*$AB31*75%,$AB31*VLOOKUP($U31,'Maximalbeiträge Graubünden'!$A$8:$E$20,4,FALSE)))*20,0)/20</f>
        <v>0</v>
      </c>
      <c r="AP31" s="99">
        <f>ROUND((IF($Y31&lt;$AD31,$Y31*$AB31*75%,$AB31*VLOOKUP($U31,'Maximalbeiträge Graubünden'!$A$8:$E$20,4,FALSE)))*20,0)/20</f>
        <v>0</v>
      </c>
      <c r="AQ31" s="28"/>
      <c r="AR31" s="41"/>
      <c r="AS31" s="41"/>
      <c r="AT31" s="41"/>
      <c r="AU31" s="41"/>
      <c r="AV31" s="41"/>
    </row>
    <row r="32" spans="1:49" s="31" customFormat="1" ht="20.25" customHeigh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2"/>
      <c r="N32" s="102"/>
      <c r="O32" s="103"/>
      <c r="P32" s="103"/>
      <c r="Q32" s="103"/>
      <c r="R32" s="103"/>
      <c r="S32" s="103"/>
      <c r="T32" s="103"/>
      <c r="U32" s="104"/>
      <c r="V32" s="104"/>
      <c r="W32" s="93">
        <f>VLOOKUP(U32,'Maximalbeiträge Graubünden'!$A$8:$E$20,2,FALSE)</f>
        <v>0</v>
      </c>
      <c r="X32" s="94" t="e">
        <f>VLOOKUP(#REF!,'Maximalbeiträge Graubünden'!$A$8:$E$20,2,FALSE)</f>
        <v>#REF!</v>
      </c>
      <c r="Y32" s="95"/>
      <c r="Z32" s="95"/>
      <c r="AA32" s="95"/>
      <c r="AB32" s="96"/>
      <c r="AC32" s="96"/>
      <c r="AD32" s="97">
        <f>VLOOKUP(U32,'Maximalbeiträge Graubünden'!$A$8:$E$20,5,FALSE)</f>
        <v>0</v>
      </c>
      <c r="AE32" s="97"/>
      <c r="AF32" s="97"/>
      <c r="AG32" s="98">
        <f>ROUND((IF($Y32&lt;$AD32,$Y32*$AB32*25%,$AB32*VLOOKUP($U32,'Maximalbeiträge Graubünden'!$A$8:$E$20,3,FALSE)))*20,0)/20</f>
        <v>0</v>
      </c>
      <c r="AH32" s="98"/>
      <c r="AI32" s="98"/>
      <c r="AJ32" s="98"/>
      <c r="AK32" s="98"/>
      <c r="AL32" s="98">
        <f>ROUND((IF($Y32&lt;$AD32,$Y32*$AB32*75%,$AB32*VLOOKUP($U32,'Maximalbeiträge Graubünden'!$A$8:$E$20,4,FALSE)))*20,0)/20</f>
        <v>0</v>
      </c>
      <c r="AM32" s="98">
        <f>ROUND((IF($Y32&lt;$AD32,$Y32*$AB32*75%,$AB32*VLOOKUP($U32,'Maximalbeiträge Graubünden'!$A$8:$E$20,4,FALSE)))*20,0)/20</f>
        <v>0</v>
      </c>
      <c r="AN32" s="98">
        <f>ROUND((IF($Y32&lt;$AD32,$Y32*$AB32*75%,$AB32*VLOOKUP($U32,'Maximalbeiträge Graubünden'!$A$8:$E$20,4,FALSE)))*20,0)/20</f>
        <v>0</v>
      </c>
      <c r="AO32" s="98">
        <f>ROUND((IF($Y32&lt;$AD32,$Y32*$AB32*75%,$AB32*VLOOKUP($U32,'Maximalbeiträge Graubünden'!$A$8:$E$20,4,FALSE)))*20,0)/20</f>
        <v>0</v>
      </c>
      <c r="AP32" s="99">
        <f>ROUND((IF($Y32&lt;$AD32,$Y32*$AB32*75%,$AB32*VLOOKUP($U32,'Maximalbeiträge Graubünden'!$A$8:$E$20,4,FALSE)))*20,0)/20</f>
        <v>0</v>
      </c>
      <c r="AQ32" s="28"/>
      <c r="AR32" s="41"/>
      <c r="AS32" s="41"/>
      <c r="AT32" s="41"/>
      <c r="AU32" s="41"/>
      <c r="AV32" s="41"/>
    </row>
    <row r="33" spans="1:53" s="31" customFormat="1" ht="20.25" customHeight="1" x14ac:dyDescent="0.2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102"/>
      <c r="O33" s="103"/>
      <c r="P33" s="103"/>
      <c r="Q33" s="103"/>
      <c r="R33" s="103"/>
      <c r="S33" s="103"/>
      <c r="T33" s="103"/>
      <c r="U33" s="111"/>
      <c r="V33" s="111"/>
      <c r="W33" s="105">
        <f>VLOOKUP(U33,'Maximalbeiträge Graubünden'!$A$8:$E$20,2,FALSE)</f>
        <v>0</v>
      </c>
      <c r="X33" s="106" t="e">
        <f>VLOOKUP(#REF!,'Maximalbeiträge Graubünden'!$A$8:$E$20,2,FALSE)</f>
        <v>#REF!</v>
      </c>
      <c r="Y33" s="107"/>
      <c r="Z33" s="107"/>
      <c r="AA33" s="107"/>
      <c r="AB33" s="96"/>
      <c r="AC33" s="96"/>
      <c r="AD33" s="108">
        <f>VLOOKUP(U33,'Maximalbeiträge Graubünden'!$A$8:$E$20,5,FALSE)</f>
        <v>0</v>
      </c>
      <c r="AE33" s="108"/>
      <c r="AF33" s="108"/>
      <c r="AG33" s="109">
        <f>ROUND((IF($Y33&lt;$AD33,$Y33*$AB33*25%,$AB33*VLOOKUP($U33,'Maximalbeiträge Graubünden'!$A$8:$E$20,3,FALSE)))*20,0)/20</f>
        <v>0</v>
      </c>
      <c r="AH33" s="109"/>
      <c r="AI33" s="109"/>
      <c r="AJ33" s="109"/>
      <c r="AK33" s="109"/>
      <c r="AL33" s="109">
        <f>ROUND((IF($Y33&lt;$AD33,$Y33*$AB33*75%,$AB33*VLOOKUP($U33,'Maximalbeiträge Graubünden'!$A$8:$E$20,4,FALSE)))*20,0)/20</f>
        <v>0</v>
      </c>
      <c r="AM33" s="109">
        <f>ROUND((IF($Y33&lt;$AD33,$Y33*$AB33*75%,$AB33*VLOOKUP($U33,'Maximalbeiträge Graubünden'!$A$8:$E$20,4,FALSE)))*20,0)/20</f>
        <v>0</v>
      </c>
      <c r="AN33" s="109">
        <f>ROUND((IF($Y33&lt;$AD33,$Y33*$AB33*75%,$AB33*VLOOKUP($U33,'Maximalbeiträge Graubünden'!$A$8:$E$20,4,FALSE)))*20,0)/20</f>
        <v>0</v>
      </c>
      <c r="AO33" s="109">
        <f>ROUND((IF($Y33&lt;$AD33,$Y33*$AB33*75%,$AB33*VLOOKUP($U33,'Maximalbeiträge Graubünden'!$A$8:$E$20,4,FALSE)))*20,0)/20</f>
        <v>0</v>
      </c>
      <c r="AP33" s="110">
        <f>ROUND((IF($Y33&lt;$AD33,$Y33*$AB33*75%,$AB33*VLOOKUP($U33,'Maximalbeiträge Graubünden'!$A$8:$E$20,4,FALSE)))*20,0)/20</f>
        <v>0</v>
      </c>
      <c r="AQ33" s="28"/>
      <c r="AR33" s="41"/>
      <c r="AS33" s="41"/>
      <c r="AT33" s="41"/>
      <c r="AU33" s="41"/>
      <c r="AV33" s="41"/>
    </row>
    <row r="34" spans="1:53" s="3" customFormat="1" ht="20.25" customHeight="1" x14ac:dyDescent="0.2">
      <c r="A34" s="116" t="str">
        <f>"Kantonsbeitrag  "&amp;$AG$8</f>
        <v>Kantonsbeitrag  1. Quartal 2025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8">
        <f>SUM(AG14:AG33)</f>
        <v>0</v>
      </c>
      <c r="AH34" s="118"/>
      <c r="AI34" s="118"/>
      <c r="AJ34" s="118"/>
      <c r="AK34" s="118"/>
      <c r="AL34" s="118"/>
      <c r="AM34" s="118"/>
      <c r="AN34" s="118"/>
      <c r="AO34" s="118"/>
      <c r="AP34" s="119"/>
      <c r="AQ34" s="39"/>
      <c r="AR34" s="41"/>
      <c r="AS34" s="41"/>
      <c r="AT34" s="41"/>
      <c r="AU34" s="41"/>
      <c r="AV34" s="41"/>
      <c r="AW34" s="31"/>
      <c r="AX34" s="31"/>
      <c r="AY34" s="31"/>
      <c r="AZ34" s="31"/>
      <c r="BA34" s="31"/>
    </row>
    <row r="35" spans="1:53" s="3" customFormat="1" ht="20.25" customHeight="1" x14ac:dyDescent="0.2">
      <c r="A35" s="120" t="str">
        <f>"Gemeindebeitrag "&amp;$AG$8</f>
        <v>Gemeindebeitrag 1. Quartal 2025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2">
        <f>SUM(AL14:AL33)</f>
        <v>0</v>
      </c>
      <c r="AM35" s="122"/>
      <c r="AN35" s="122"/>
      <c r="AO35" s="122"/>
      <c r="AP35" s="123"/>
      <c r="AQ35" s="39"/>
      <c r="AR35" s="41"/>
      <c r="AS35" s="41"/>
      <c r="AT35" s="41"/>
      <c r="AU35" s="41"/>
      <c r="AV35" s="41"/>
      <c r="AW35" s="31"/>
      <c r="AX35" s="31"/>
      <c r="AY35" s="31"/>
      <c r="AZ35" s="31"/>
      <c r="BA35" s="31"/>
    </row>
    <row r="36" spans="1:53" ht="72" customHeight="1" x14ac:dyDescent="0.2">
      <c r="A36" s="124" t="s">
        <v>61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6"/>
    </row>
    <row r="37" spans="1:53" ht="5.25" customHeight="1" x14ac:dyDescent="0.2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5"/>
    </row>
    <row r="38" spans="1:53" s="10" customFormat="1" ht="26.25" customHeight="1" x14ac:dyDescent="0.2">
      <c r="A38" s="24" t="s">
        <v>46</v>
      </c>
      <c r="B38" s="127" t="s">
        <v>48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8"/>
      <c r="AR38" s="40"/>
      <c r="AS38" s="40"/>
      <c r="AT38" s="40"/>
      <c r="AU38" s="40"/>
      <c r="AV38" s="40"/>
      <c r="AW38"/>
      <c r="AX38"/>
      <c r="AY38"/>
      <c r="AZ38"/>
      <c r="BA38"/>
    </row>
    <row r="39" spans="1:53" ht="6.75" customHeight="1" x14ac:dyDescent="0.2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5"/>
    </row>
    <row r="40" spans="1:53" s="11" customFormat="1" x14ac:dyDescent="0.2">
      <c r="A40" s="25" t="s">
        <v>47</v>
      </c>
      <c r="B40" s="129" t="s">
        <v>52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30"/>
      <c r="AR40" s="40"/>
      <c r="AS40" s="40"/>
      <c r="AT40" s="40"/>
      <c r="AU40" s="40"/>
      <c r="AV40" s="40"/>
      <c r="AW40"/>
      <c r="AX40"/>
      <c r="AY40"/>
      <c r="AZ40"/>
      <c r="BA40"/>
    </row>
    <row r="41" spans="1:53" x14ac:dyDescent="0.2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</row>
    <row r="42" spans="1:53" x14ac:dyDescent="0.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</row>
    <row r="43" spans="1:53" x14ac:dyDescent="0.2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</row>
    <row r="44" spans="1:53" x14ac:dyDescent="0.2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</row>
    <row r="45" spans="1:53" x14ac:dyDescent="0.2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</row>
    <row r="46" spans="1:53" x14ac:dyDescent="0.2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</row>
    <row r="47" spans="1:53" x14ac:dyDescent="0.2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</row>
    <row r="48" spans="1:53" x14ac:dyDescent="0.2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</row>
    <row r="49" spans="1:42" x14ac:dyDescent="0.2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</row>
    <row r="50" spans="1:42" x14ac:dyDescent="0.2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</row>
    <row r="51" spans="1:42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</row>
    <row r="52" spans="1:42" x14ac:dyDescent="0.2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</row>
    <row r="53" spans="1:42" x14ac:dyDescent="0.2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</row>
    <row r="54" spans="1:42" x14ac:dyDescent="0.2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</row>
    <row r="55" spans="1:42" x14ac:dyDescent="0.2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</row>
    <row r="56" spans="1:42" x14ac:dyDescent="0.2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</row>
    <row r="57" spans="1:42" x14ac:dyDescent="0.2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</row>
    <row r="58" spans="1:42" x14ac:dyDescent="0.2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</row>
    <row r="59" spans="1:42" x14ac:dyDescent="0.2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</row>
    <row r="60" spans="1:42" x14ac:dyDescent="0.2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</row>
    <row r="61" spans="1:42" x14ac:dyDescent="0.2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</row>
    <row r="62" spans="1:42" x14ac:dyDescent="0.2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</row>
    <row r="63" spans="1:42" x14ac:dyDescent="0.2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</row>
    <row r="64" spans="1:42" x14ac:dyDescent="0.2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</row>
    <row r="65" spans="1:42" x14ac:dyDescent="0.2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</row>
    <row r="66" spans="1:42" x14ac:dyDescent="0.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</row>
  </sheetData>
  <sheetProtection algorithmName="SHA-512" hashValue="bIl/piGVjYT6IlFkH41tceT/4wghYRF2Dddc0u38RfYYt4IsoDGmn2bvAJdby2ONtsui+TNQAZcfKSV9C2NNlw==" saltValue="RyjPwUeuYfBk30D5QNyheA==" spinCount="100000" sheet="1" objects="1" scenarios="1" selectLockedCells="1"/>
  <mergeCells count="326">
    <mergeCell ref="A65:AP65"/>
    <mergeCell ref="A66:AP66"/>
    <mergeCell ref="B38:AP38"/>
    <mergeCell ref="B40:AP40"/>
    <mergeCell ref="A59:AP59"/>
    <mergeCell ref="A60:AP60"/>
    <mergeCell ref="A61:AP61"/>
    <mergeCell ref="A62:AP62"/>
    <mergeCell ref="A63:AP63"/>
    <mergeCell ref="A64:AP64"/>
    <mergeCell ref="A53:AP53"/>
    <mergeCell ref="A54:AP54"/>
    <mergeCell ref="A55:AP55"/>
    <mergeCell ref="A56:AP56"/>
    <mergeCell ref="A57:AP57"/>
    <mergeCell ref="A58:AP58"/>
    <mergeCell ref="A47:AP47"/>
    <mergeCell ref="A48:AP48"/>
    <mergeCell ref="A49:AP49"/>
    <mergeCell ref="A50:AP50"/>
    <mergeCell ref="A51:AP51"/>
    <mergeCell ref="A52:AP52"/>
    <mergeCell ref="A41:AP41"/>
    <mergeCell ref="A42:AP42"/>
    <mergeCell ref="A43:AP43"/>
    <mergeCell ref="A44:AP44"/>
    <mergeCell ref="A45:AP45"/>
    <mergeCell ref="A46:AP46"/>
    <mergeCell ref="A37:AP37"/>
    <mergeCell ref="A39:AP39"/>
    <mergeCell ref="A34:AF34"/>
    <mergeCell ref="AG34:AK34"/>
    <mergeCell ref="AL34:AP34"/>
    <mergeCell ref="A35:AK35"/>
    <mergeCell ref="AL35:AP35"/>
    <mergeCell ref="A36:AP36"/>
    <mergeCell ref="W33:X33"/>
    <mergeCell ref="Y33:AA33"/>
    <mergeCell ref="AB33:AC33"/>
    <mergeCell ref="AD33:AF33"/>
    <mergeCell ref="AG33:AK33"/>
    <mergeCell ref="AL33:AP33"/>
    <mergeCell ref="A33:E33"/>
    <mergeCell ref="F33:J33"/>
    <mergeCell ref="K33:L33"/>
    <mergeCell ref="M33:N33"/>
    <mergeCell ref="O33:T33"/>
    <mergeCell ref="U33:V33"/>
    <mergeCell ref="W32:X32"/>
    <mergeCell ref="Y32:AA32"/>
    <mergeCell ref="AB32:AC32"/>
    <mergeCell ref="AD32:AF32"/>
    <mergeCell ref="AG32:AK32"/>
    <mergeCell ref="AL32:AP32"/>
    <mergeCell ref="A32:E32"/>
    <mergeCell ref="F32:J32"/>
    <mergeCell ref="K32:L32"/>
    <mergeCell ref="M32:N32"/>
    <mergeCell ref="O32:T32"/>
    <mergeCell ref="U32:V32"/>
    <mergeCell ref="W31:X31"/>
    <mergeCell ref="Y31:AA31"/>
    <mergeCell ref="AB31:AC31"/>
    <mergeCell ref="AD31:AF31"/>
    <mergeCell ref="AG31:AK31"/>
    <mergeCell ref="AL31:AP31"/>
    <mergeCell ref="A31:E31"/>
    <mergeCell ref="F31:J31"/>
    <mergeCell ref="K31:L31"/>
    <mergeCell ref="M31:N31"/>
    <mergeCell ref="O31:T31"/>
    <mergeCell ref="U31:V31"/>
    <mergeCell ref="W30:X30"/>
    <mergeCell ref="Y30:AA30"/>
    <mergeCell ref="AB30:AC30"/>
    <mergeCell ref="AD30:AF30"/>
    <mergeCell ref="AG30:AK30"/>
    <mergeCell ref="AL30:AP30"/>
    <mergeCell ref="A30:E30"/>
    <mergeCell ref="F30:J30"/>
    <mergeCell ref="K30:L30"/>
    <mergeCell ref="M30:N30"/>
    <mergeCell ref="O30:T30"/>
    <mergeCell ref="U30:V30"/>
    <mergeCell ref="W29:X29"/>
    <mergeCell ref="Y29:AA29"/>
    <mergeCell ref="AB29:AC29"/>
    <mergeCell ref="AD29:AF29"/>
    <mergeCell ref="AG29:AK29"/>
    <mergeCell ref="AL29:AP29"/>
    <mergeCell ref="A29:E29"/>
    <mergeCell ref="F29:J29"/>
    <mergeCell ref="K29:L29"/>
    <mergeCell ref="M29:N29"/>
    <mergeCell ref="O29:T29"/>
    <mergeCell ref="U29:V29"/>
    <mergeCell ref="W28:X28"/>
    <mergeCell ref="Y28:AA28"/>
    <mergeCell ref="AB28:AC28"/>
    <mergeCell ref="AD28:AF28"/>
    <mergeCell ref="AG28:AK28"/>
    <mergeCell ref="AL28:AP28"/>
    <mergeCell ref="A28:E28"/>
    <mergeCell ref="F28:J28"/>
    <mergeCell ref="K28:L28"/>
    <mergeCell ref="M28:N28"/>
    <mergeCell ref="O28:T28"/>
    <mergeCell ref="U28:V28"/>
    <mergeCell ref="W27:X27"/>
    <mergeCell ref="Y27:AA27"/>
    <mergeCell ref="AB27:AC27"/>
    <mergeCell ref="AD27:AF27"/>
    <mergeCell ref="AG27:AK27"/>
    <mergeCell ref="AL27:AP27"/>
    <mergeCell ref="A27:E27"/>
    <mergeCell ref="F27:J27"/>
    <mergeCell ref="K27:L27"/>
    <mergeCell ref="M27:N27"/>
    <mergeCell ref="O27:T27"/>
    <mergeCell ref="U27:V27"/>
    <mergeCell ref="W26:X26"/>
    <mergeCell ref="Y26:AA26"/>
    <mergeCell ref="AB26:AC26"/>
    <mergeCell ref="AD26:AF26"/>
    <mergeCell ref="AG26:AK26"/>
    <mergeCell ref="AL26:AP26"/>
    <mergeCell ref="A26:E26"/>
    <mergeCell ref="F26:J26"/>
    <mergeCell ref="K26:L26"/>
    <mergeCell ref="M26:N26"/>
    <mergeCell ref="O26:T26"/>
    <mergeCell ref="U26:V26"/>
    <mergeCell ref="W25:X25"/>
    <mergeCell ref="Y25:AA25"/>
    <mergeCell ref="AB25:AC25"/>
    <mergeCell ref="AD25:AF25"/>
    <mergeCell ref="AG25:AK25"/>
    <mergeCell ref="AL25:AP25"/>
    <mergeCell ref="A25:E25"/>
    <mergeCell ref="F25:J25"/>
    <mergeCell ref="K25:L25"/>
    <mergeCell ref="M25:N25"/>
    <mergeCell ref="O25:T25"/>
    <mergeCell ref="U25:V25"/>
    <mergeCell ref="W24:X24"/>
    <mergeCell ref="Y24:AA24"/>
    <mergeCell ref="AB24:AC24"/>
    <mergeCell ref="AD24:AF24"/>
    <mergeCell ref="AG24:AK24"/>
    <mergeCell ref="AL24:AP24"/>
    <mergeCell ref="A24:E24"/>
    <mergeCell ref="F24:J24"/>
    <mergeCell ref="K24:L24"/>
    <mergeCell ref="M24:N24"/>
    <mergeCell ref="O24:T24"/>
    <mergeCell ref="U24:V24"/>
    <mergeCell ref="W23:X23"/>
    <mergeCell ref="Y23:AA23"/>
    <mergeCell ref="AB23:AC23"/>
    <mergeCell ref="AD23:AF23"/>
    <mergeCell ref="AG23:AK23"/>
    <mergeCell ref="AL23:AP23"/>
    <mergeCell ref="A23:E23"/>
    <mergeCell ref="F23:J23"/>
    <mergeCell ref="K23:L23"/>
    <mergeCell ref="M23:N23"/>
    <mergeCell ref="O23:T23"/>
    <mergeCell ref="U23:V23"/>
    <mergeCell ref="W22:X22"/>
    <mergeCell ref="Y22:AA22"/>
    <mergeCell ref="AB22:AC22"/>
    <mergeCell ref="AD22:AF22"/>
    <mergeCell ref="AG22:AK22"/>
    <mergeCell ref="AL22:AP22"/>
    <mergeCell ref="A22:E22"/>
    <mergeCell ref="F22:J22"/>
    <mergeCell ref="K22:L22"/>
    <mergeCell ref="M22:N22"/>
    <mergeCell ref="O22:T22"/>
    <mergeCell ref="U22:V22"/>
    <mergeCell ref="W21:X21"/>
    <mergeCell ref="Y21:AA21"/>
    <mergeCell ref="AB21:AC21"/>
    <mergeCell ref="AD21:AF21"/>
    <mergeCell ref="AG21:AK21"/>
    <mergeCell ref="AL21:AP21"/>
    <mergeCell ref="A21:E21"/>
    <mergeCell ref="F21:J21"/>
    <mergeCell ref="K21:L21"/>
    <mergeCell ref="M21:N21"/>
    <mergeCell ref="O21:T21"/>
    <mergeCell ref="U21:V21"/>
    <mergeCell ref="W20:X20"/>
    <mergeCell ref="Y20:AA20"/>
    <mergeCell ref="AB20:AC20"/>
    <mergeCell ref="AD20:AF20"/>
    <mergeCell ref="AG20:AK20"/>
    <mergeCell ref="AL20:AP20"/>
    <mergeCell ref="A20:E20"/>
    <mergeCell ref="F20:J20"/>
    <mergeCell ref="K20:L20"/>
    <mergeCell ref="M20:N20"/>
    <mergeCell ref="O20:T20"/>
    <mergeCell ref="U20:V20"/>
    <mergeCell ref="W19:X19"/>
    <mergeCell ref="Y19:AA19"/>
    <mergeCell ref="AB19:AC19"/>
    <mergeCell ref="AD19:AF19"/>
    <mergeCell ref="AG19:AK19"/>
    <mergeCell ref="AL19:AP19"/>
    <mergeCell ref="A19:E19"/>
    <mergeCell ref="F19:J19"/>
    <mergeCell ref="K19:L19"/>
    <mergeCell ref="M19:N19"/>
    <mergeCell ref="O19:T19"/>
    <mergeCell ref="U19:V19"/>
    <mergeCell ref="W18:X18"/>
    <mergeCell ref="Y18:AA18"/>
    <mergeCell ref="AB18:AC18"/>
    <mergeCell ref="AD18:AF18"/>
    <mergeCell ref="AG18:AK18"/>
    <mergeCell ref="AL18:AP18"/>
    <mergeCell ref="A18:E18"/>
    <mergeCell ref="F18:J18"/>
    <mergeCell ref="K18:L18"/>
    <mergeCell ref="M18:N18"/>
    <mergeCell ref="O18:T18"/>
    <mergeCell ref="U18:V18"/>
    <mergeCell ref="W17:X17"/>
    <mergeCell ref="Y17:AA17"/>
    <mergeCell ref="AB17:AC17"/>
    <mergeCell ref="AD17:AF17"/>
    <mergeCell ref="AG17:AK17"/>
    <mergeCell ref="AL17:AP17"/>
    <mergeCell ref="A17:E17"/>
    <mergeCell ref="F17:J17"/>
    <mergeCell ref="K17:L17"/>
    <mergeCell ref="M17:N17"/>
    <mergeCell ref="O17:T17"/>
    <mergeCell ref="U17:V17"/>
    <mergeCell ref="W16:X16"/>
    <mergeCell ref="Y16:AA16"/>
    <mergeCell ref="AB16:AC16"/>
    <mergeCell ref="AD16:AF16"/>
    <mergeCell ref="AG16:AK16"/>
    <mergeCell ref="AL16:AP16"/>
    <mergeCell ref="A16:E16"/>
    <mergeCell ref="F16:J16"/>
    <mergeCell ref="K16:L16"/>
    <mergeCell ref="M16:N16"/>
    <mergeCell ref="O16:T16"/>
    <mergeCell ref="U16:V16"/>
    <mergeCell ref="W15:X15"/>
    <mergeCell ref="Y15:AA15"/>
    <mergeCell ref="AB15:AC15"/>
    <mergeCell ref="AD15:AF15"/>
    <mergeCell ref="AG15:AK15"/>
    <mergeCell ref="AL15:AP15"/>
    <mergeCell ref="A15:E15"/>
    <mergeCell ref="F15:J15"/>
    <mergeCell ref="K15:L15"/>
    <mergeCell ref="M15:N15"/>
    <mergeCell ref="O15:T15"/>
    <mergeCell ref="U15:V15"/>
    <mergeCell ref="W14:X14"/>
    <mergeCell ref="Y14:AA14"/>
    <mergeCell ref="AB14:AC14"/>
    <mergeCell ref="AD14:AF14"/>
    <mergeCell ref="AG14:AK14"/>
    <mergeCell ref="AL14:AP14"/>
    <mergeCell ref="A14:E14"/>
    <mergeCell ref="F14:J14"/>
    <mergeCell ref="K14:L14"/>
    <mergeCell ref="M14:N14"/>
    <mergeCell ref="O14:T14"/>
    <mergeCell ref="U14:V14"/>
    <mergeCell ref="W13:X13"/>
    <mergeCell ref="Y13:AA13"/>
    <mergeCell ref="AB13:AC13"/>
    <mergeCell ref="AD13:AF13"/>
    <mergeCell ref="AG13:AK13"/>
    <mergeCell ref="AL13:AP13"/>
    <mergeCell ref="A13:E13"/>
    <mergeCell ref="F13:J13"/>
    <mergeCell ref="K13:L13"/>
    <mergeCell ref="M13:N13"/>
    <mergeCell ref="O13:T13"/>
    <mergeCell ref="U13:V13"/>
    <mergeCell ref="W12:X12"/>
    <mergeCell ref="Y12:AA12"/>
    <mergeCell ref="AB12:AC12"/>
    <mergeCell ref="AD12:AF12"/>
    <mergeCell ref="AG12:AK12"/>
    <mergeCell ref="AL12:AP12"/>
    <mergeCell ref="A10:V10"/>
    <mergeCell ref="W10:AF10"/>
    <mergeCell ref="AG10:AP10"/>
    <mergeCell ref="A11:AP11"/>
    <mergeCell ref="A12:E12"/>
    <mergeCell ref="F12:J12"/>
    <mergeCell ref="K12:L12"/>
    <mergeCell ref="M12:T12"/>
    <mergeCell ref="U12:V12"/>
    <mergeCell ref="A6:F6"/>
    <mergeCell ref="G6:AP6"/>
    <mergeCell ref="A7:AP7"/>
    <mergeCell ref="A8:AF8"/>
    <mergeCell ref="AG8:AP8"/>
    <mergeCell ref="A9:V9"/>
    <mergeCell ref="W9:AP9"/>
    <mergeCell ref="A4:F4"/>
    <mergeCell ref="G4:T4"/>
    <mergeCell ref="U4:V4"/>
    <mergeCell ref="W4:AP4"/>
    <mergeCell ref="A5:F5"/>
    <mergeCell ref="G5:AP5"/>
    <mergeCell ref="A1:AK1"/>
    <mergeCell ref="AL1:AP1"/>
    <mergeCell ref="A2:F2"/>
    <mergeCell ref="G2:AP2"/>
    <mergeCell ref="A3:F3"/>
    <mergeCell ref="G3:T3"/>
    <mergeCell ref="U3:V3"/>
    <mergeCell ref="W3:X3"/>
    <mergeCell ref="Y3:Z3"/>
    <mergeCell ref="AA3:AP3"/>
  </mergeCells>
  <conditionalFormatting sqref="AQ8">
    <cfRule type="expression" dxfId="0" priority="1">
      <formula>AND(AG8="4. Quartal 2024",AT21&gt;AT24)</formula>
    </cfRule>
  </conditionalFormatting>
  <dataValidations count="4">
    <dataValidation type="custom" allowBlank="1" showInputMessage="1" showErrorMessage="1" errorTitle="Zahl zu gross" error="Die Anzahl Pflegetage ausserkantonaler Bewohner kann nicht höher sein als das Total aller Pflegetage." sqref="R18 R20:R33">
      <formula1>IF(R18&gt;M18,FALSE,TRUE)</formula1>
    </dataValidation>
    <dataValidation type="list" errorStyle="information" allowBlank="1" showInputMessage="1" errorTitle="Bitte Quartal wählen" error="Bitte Quartal wählen" sqref="AG8:AP8">
      <formula1>$AR$14:$AR$17</formula1>
    </dataValidation>
    <dataValidation type="decimal" allowBlank="1" showInputMessage="1" showErrorMessage="1" sqref="Y14:AA33">
      <formula1>0.1</formula1>
      <formula2>500</formula2>
    </dataValidation>
    <dataValidation type="whole" allowBlank="1" showInputMessage="1" showErrorMessage="1" sqref="AB14:AC33">
      <formula1>1</formula1>
      <formula2>1000</formula2>
    </dataValidation>
  </dataValidations>
  <hyperlinks>
    <hyperlink ref="W9" r:id="rId1"/>
    <hyperlink ref="W10:AF10" r:id="rId2" display="ursula.kunz@san.gr.ch"/>
  </hyperlinks>
  <printOptions horizontalCentered="1"/>
  <pageMargins left="0.59055118110236227" right="0.59055118110236227" top="0.78740157480314965" bottom="0.78740157480314965" header="0.31496062992125984" footer="0.31496062992125984"/>
  <pageSetup paperSize="9" scale="75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Pflegestufe" error="Bitte geben Sie eine Pflegestufe von 1-12 ein.">
          <x14:formula1>
            <xm:f>'Maximalbeiträge Graubünden'!$A$9:$A$20</xm:f>
          </x14:formula1>
          <xm:sqref>U14:V33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baseColWidth="10" defaultRowHeight="12.75" x14ac:dyDescent="0.2"/>
  <cols>
    <col min="1" max="1" width="10" bestFit="1" customWidth="1"/>
    <col min="2" max="2" width="13" style="12" customWidth="1"/>
    <col min="3" max="4" width="12.42578125" hidden="1" customWidth="1"/>
    <col min="5" max="5" width="13.28515625" customWidth="1"/>
  </cols>
  <sheetData>
    <row r="1" spans="1:8" s="9" customFormat="1" ht="15.75" x14ac:dyDescent="0.25">
      <c r="A1" s="9" t="str">
        <f>"Maximalbeiträge öffentliche Hand Graubünden "&amp;'Quartalsmeldungen 2025'!AL1</f>
        <v>Maximalbeiträge öffentliche Hand Graubünden 2025</v>
      </c>
      <c r="B1" s="13"/>
    </row>
    <row r="2" spans="1:8" x14ac:dyDescent="0.2">
      <c r="A2" t="s">
        <v>51</v>
      </c>
    </row>
    <row r="6" spans="1:8" ht="27.75" customHeight="1" x14ac:dyDescent="0.2">
      <c r="A6" s="15" t="s">
        <v>30</v>
      </c>
      <c r="B6" s="15" t="s">
        <v>32</v>
      </c>
      <c r="C6" s="16" t="s">
        <v>34</v>
      </c>
      <c r="D6" s="16" t="s">
        <v>35</v>
      </c>
      <c r="E6" s="16" t="s">
        <v>36</v>
      </c>
    </row>
    <row r="7" spans="1:8" s="6" customFormat="1" ht="11.25" x14ac:dyDescent="0.2">
      <c r="A7" s="17" t="s">
        <v>27</v>
      </c>
      <c r="B7" s="17" t="s">
        <v>10</v>
      </c>
      <c r="C7" s="18" t="s">
        <v>6</v>
      </c>
      <c r="D7" s="18" t="s">
        <v>6</v>
      </c>
      <c r="E7" s="18" t="s">
        <v>6</v>
      </c>
    </row>
    <row r="8" spans="1:8" x14ac:dyDescent="0.2">
      <c r="A8" s="7">
        <v>0</v>
      </c>
      <c r="B8" s="14">
        <v>0</v>
      </c>
      <c r="C8" s="8">
        <f t="shared" ref="C8:C19" si="0">E8*25%</f>
        <v>0</v>
      </c>
      <c r="D8" s="8">
        <f t="shared" ref="D8:D19" si="1">E8*75%</f>
        <v>0</v>
      </c>
      <c r="E8" s="20">
        <v>0</v>
      </c>
      <c r="F8" s="22"/>
      <c r="G8" s="21"/>
      <c r="H8" s="19"/>
    </row>
    <row r="9" spans="1:8" x14ac:dyDescent="0.2">
      <c r="A9" s="7">
        <v>1</v>
      </c>
      <c r="B9" s="7" t="s">
        <v>11</v>
      </c>
      <c r="C9" s="8">
        <f t="shared" si="0"/>
        <v>0</v>
      </c>
      <c r="D9" s="8">
        <f t="shared" si="1"/>
        <v>0</v>
      </c>
      <c r="E9" s="20">
        <v>0</v>
      </c>
      <c r="F9" s="22"/>
      <c r="G9" s="21"/>
      <c r="H9" s="19"/>
    </row>
    <row r="10" spans="1:8" x14ac:dyDescent="0.2">
      <c r="A10" s="7">
        <v>2</v>
      </c>
      <c r="B10" s="7" t="s">
        <v>12</v>
      </c>
      <c r="C10" s="8">
        <f t="shared" si="0"/>
        <v>0.17499999999999982</v>
      </c>
      <c r="D10" s="8">
        <f t="shared" si="1"/>
        <v>0.52499999999999947</v>
      </c>
      <c r="E10" s="20">
        <v>0.69999999999999929</v>
      </c>
      <c r="F10" s="22"/>
      <c r="G10" s="21"/>
      <c r="H10" s="19"/>
    </row>
    <row r="11" spans="1:8" x14ac:dyDescent="0.2">
      <c r="A11" s="7">
        <v>3</v>
      </c>
      <c r="B11" s="7" t="s">
        <v>13</v>
      </c>
      <c r="C11" s="8">
        <f t="shared" si="0"/>
        <v>4.9249999999999998</v>
      </c>
      <c r="D11" s="8">
        <f t="shared" si="1"/>
        <v>14.774999999999999</v>
      </c>
      <c r="E11" s="20">
        <v>19.7</v>
      </c>
      <c r="G11" s="21"/>
      <c r="H11" s="19"/>
    </row>
    <row r="12" spans="1:8" x14ac:dyDescent="0.2">
      <c r="A12" s="7">
        <v>4</v>
      </c>
      <c r="B12" s="7" t="s">
        <v>14</v>
      </c>
      <c r="C12" s="8">
        <f t="shared" si="0"/>
        <v>9.6749999999999989</v>
      </c>
      <c r="D12" s="8">
        <f t="shared" si="1"/>
        <v>29.024999999999999</v>
      </c>
      <c r="E12" s="20">
        <v>38.699999999999996</v>
      </c>
      <c r="G12" s="21"/>
      <c r="H12" s="19"/>
    </row>
    <row r="13" spans="1:8" x14ac:dyDescent="0.2">
      <c r="A13" s="7">
        <v>5</v>
      </c>
      <c r="B13" s="7" t="s">
        <v>15</v>
      </c>
      <c r="C13" s="8">
        <f t="shared" si="0"/>
        <v>14.424999999999997</v>
      </c>
      <c r="D13" s="8">
        <f t="shared" si="1"/>
        <v>43.274999999999991</v>
      </c>
      <c r="E13" s="20">
        <v>57.699999999999989</v>
      </c>
      <c r="G13" s="21"/>
      <c r="H13" s="19"/>
    </row>
    <row r="14" spans="1:8" x14ac:dyDescent="0.2">
      <c r="A14" s="7">
        <v>6</v>
      </c>
      <c r="B14" s="7" t="s">
        <v>16</v>
      </c>
      <c r="C14" s="8">
        <f t="shared" si="0"/>
        <v>19.174999999999997</v>
      </c>
      <c r="D14" s="8">
        <f t="shared" si="1"/>
        <v>57.524999999999991</v>
      </c>
      <c r="E14" s="20">
        <v>76.699999999999989</v>
      </c>
      <c r="G14" s="21"/>
      <c r="H14" s="19"/>
    </row>
    <row r="15" spans="1:8" x14ac:dyDescent="0.2">
      <c r="A15" s="7">
        <v>7</v>
      </c>
      <c r="B15" s="7" t="s">
        <v>17</v>
      </c>
      <c r="C15" s="8">
        <f t="shared" si="0"/>
        <v>23.925000000000001</v>
      </c>
      <c r="D15" s="8">
        <f t="shared" si="1"/>
        <v>71.775000000000006</v>
      </c>
      <c r="E15" s="20">
        <v>95.7</v>
      </c>
      <c r="G15" s="21"/>
      <c r="H15" s="19"/>
    </row>
    <row r="16" spans="1:8" x14ac:dyDescent="0.2">
      <c r="A16" s="7">
        <v>8</v>
      </c>
      <c r="B16" s="7" t="s">
        <v>18</v>
      </c>
      <c r="C16" s="8">
        <f t="shared" si="0"/>
        <v>28.675000000000001</v>
      </c>
      <c r="D16" s="8">
        <f t="shared" si="1"/>
        <v>86.025000000000006</v>
      </c>
      <c r="E16" s="20">
        <v>114.7</v>
      </c>
      <c r="G16" s="21"/>
      <c r="H16" s="19"/>
    </row>
    <row r="17" spans="1:8" x14ac:dyDescent="0.2">
      <c r="A17" s="7">
        <v>9</v>
      </c>
      <c r="B17" s="7" t="s">
        <v>19</v>
      </c>
      <c r="C17" s="8">
        <f t="shared" si="0"/>
        <v>33.424999999999997</v>
      </c>
      <c r="D17" s="8">
        <f t="shared" si="1"/>
        <v>100.27499999999999</v>
      </c>
      <c r="E17" s="20">
        <v>133.69999999999999</v>
      </c>
      <c r="G17" s="21"/>
      <c r="H17" s="19"/>
    </row>
    <row r="18" spans="1:8" x14ac:dyDescent="0.2">
      <c r="A18" s="7">
        <v>10</v>
      </c>
      <c r="B18" s="7" t="s">
        <v>20</v>
      </c>
      <c r="C18" s="8">
        <f t="shared" si="0"/>
        <v>38.174999999999997</v>
      </c>
      <c r="D18" s="8">
        <f t="shared" si="1"/>
        <v>114.52499999999999</v>
      </c>
      <c r="E18" s="20">
        <v>152.69999999999999</v>
      </c>
      <c r="G18" s="21"/>
      <c r="H18" s="19"/>
    </row>
    <row r="19" spans="1:8" x14ac:dyDescent="0.2">
      <c r="A19" s="7">
        <v>11</v>
      </c>
      <c r="B19" s="7" t="s">
        <v>21</v>
      </c>
      <c r="C19" s="8">
        <f t="shared" si="0"/>
        <v>42.925000000000004</v>
      </c>
      <c r="D19" s="8">
        <f t="shared" si="1"/>
        <v>128.77500000000001</v>
      </c>
      <c r="E19" s="20">
        <v>171.70000000000002</v>
      </c>
      <c r="G19" s="21"/>
      <c r="H19" s="19"/>
    </row>
    <row r="20" spans="1:8" x14ac:dyDescent="0.2">
      <c r="A20" s="7">
        <v>12</v>
      </c>
      <c r="B20" s="7" t="s">
        <v>22</v>
      </c>
      <c r="C20" s="8">
        <f>E20*25%</f>
        <v>47.674999999999997</v>
      </c>
      <c r="D20" s="8">
        <f>E20*75%</f>
        <v>143.02499999999998</v>
      </c>
      <c r="E20" s="20">
        <v>190.7</v>
      </c>
      <c r="G20" s="21"/>
      <c r="H20" s="19"/>
    </row>
  </sheetData>
  <sheetProtection algorithmName="SHA-512" hashValue="wGFn2dFgbK0lkJk5SsrfsDLcic+WrokHy/qhU73GS2I8JRN+QxyLyiPf+8AfmzswNbwqJ+zC09/2rEPr8m8PFQ==" saltValue="2CUnkS2HpNyG1q4/xtXlyQ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B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14B75799705438D847B8D17C3B359" ma:contentTypeVersion="5" ma:contentTypeDescription="Ein neues Dokument erstellen." ma:contentTypeScope="" ma:versionID="c3adea6133bb79bd566865ea879e7bbd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1844F234-6A0D-46B5-9459-A7332637ACFF}"/>
</file>

<file path=customXml/itemProps2.xml><?xml version="1.0" encoding="utf-8"?>
<ds:datastoreItem xmlns:ds="http://schemas.openxmlformats.org/officeDocument/2006/customXml" ds:itemID="{40E70712-6143-4663-8AE4-1F8CE529A480}"/>
</file>

<file path=customXml/itemProps3.xml><?xml version="1.0" encoding="utf-8"?>
<ds:datastoreItem xmlns:ds="http://schemas.openxmlformats.org/officeDocument/2006/customXml" ds:itemID="{8255241C-6255-490F-A34B-4D9E7836A0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Quartalsmeldungen 2025</vt:lpstr>
      <vt:lpstr>Maximalbeiträge Graubünden</vt:lpstr>
      <vt:lpstr>'Quartalsmeldungen 2025'!Druckbereich</vt:lpstr>
      <vt:lpstr>'Quartalsmeldungen 2025'!Drucktitel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 Daniel</dc:creator>
  <cp:lastModifiedBy>Benz Daniel</cp:lastModifiedBy>
  <cp:lastPrinted>2024-02-14T15:59:50Z</cp:lastPrinted>
  <dcterms:created xsi:type="dcterms:W3CDTF">2010-12-02T08:06:40Z</dcterms:created>
  <dcterms:modified xsi:type="dcterms:W3CDTF">2025-03-14T07:51:12Z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0x01010055014B75799705438D847B8D17C3B359</vt:lpwstr>
  </property>
</Properties>
</file>