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5 - Statistik\1.Daten\00 GRUNDLAGEN (und VZ alt)\"/>
    </mc:Choice>
  </mc:AlternateContent>
  <workbookProtection lockStructure="1"/>
  <bookViews>
    <workbookView xWindow="-15" yWindow="7605" windowWidth="28830" windowHeight="7665" tabRatio="223"/>
  </bookViews>
  <sheets>
    <sheet name="Gemeinden" sheetId="1" r:id="rId1"/>
    <sheet name="Uebersetzungen" sheetId="2" state="hidden" r:id="rId2"/>
  </sheets>
  <definedNames>
    <definedName name="_xlnm._FilterDatabase" localSheetId="0" hidden="1">Gemeinden!$A$16:$AL$116</definedName>
  </definedNames>
  <calcPr calcId="162913"/>
</workbook>
</file>

<file path=xl/calcChain.xml><?xml version="1.0" encoding="utf-8"?>
<calcChain xmlns="http://schemas.openxmlformats.org/spreadsheetml/2006/main">
  <c r="A121" i="1" l="1"/>
  <c r="A122" i="1"/>
  <c r="A119" i="1"/>
  <c r="A118" i="1"/>
  <c r="AN14" i="1"/>
  <c r="AM14" i="1"/>
  <c r="AL14" i="1"/>
  <c r="AK14" i="1"/>
  <c r="AJ14" i="1"/>
  <c r="AI14" i="1"/>
  <c r="AH14" i="1"/>
  <c r="AH12" i="1"/>
  <c r="AG14" i="1"/>
  <c r="AG12" i="1"/>
  <c r="AF14" i="1"/>
  <c r="AE14" i="1"/>
  <c r="AE12" i="1"/>
  <c r="AD14" i="1"/>
  <c r="AC14" i="1"/>
  <c r="AB14" i="1"/>
  <c r="AA14" i="1"/>
  <c r="Z14" i="1"/>
  <c r="Y14" i="1"/>
  <c r="X14" i="1"/>
  <c r="W14" i="1"/>
  <c r="W12" i="1"/>
  <c r="V14" i="1"/>
  <c r="U14" i="1"/>
  <c r="T14" i="1"/>
  <c r="S14" i="1"/>
  <c r="R14" i="1"/>
  <c r="Q14" i="1"/>
  <c r="P14" i="1"/>
  <c r="P12" i="1"/>
  <c r="O14" i="1"/>
  <c r="N14" i="1"/>
  <c r="N12" i="1"/>
  <c r="M14" i="1"/>
  <c r="L14" i="1"/>
  <c r="K14" i="1"/>
  <c r="J14" i="1"/>
  <c r="J12" i="1"/>
  <c r="I14" i="1"/>
  <c r="H14" i="1"/>
  <c r="G14" i="1"/>
  <c r="G12" i="1"/>
  <c r="F14" i="1"/>
  <c r="E14" i="1"/>
  <c r="D14" i="1"/>
  <c r="C14" i="1"/>
  <c r="C12" i="1"/>
  <c r="B14" i="1"/>
  <c r="A14" i="1"/>
  <c r="A10" i="1"/>
  <c r="A9" i="1"/>
  <c r="A7" i="1"/>
</calcChain>
</file>

<file path=xl/sharedStrings.xml><?xml version="1.0" encoding="utf-8"?>
<sst xmlns="http://schemas.openxmlformats.org/spreadsheetml/2006/main" count="435" uniqueCount="318">
  <si>
    <t>Bevölkerung</t>
  </si>
  <si>
    <t>Bau- und Wohnungswesen</t>
  </si>
  <si>
    <t>Soziale Sicherheit</t>
  </si>
  <si>
    <t>Altersverteilung in %</t>
  </si>
  <si>
    <t>Bevölkerungsbewegung (in ‰)</t>
  </si>
  <si>
    <t>Einwohner</t>
  </si>
  <si>
    <t>Veränderung in %</t>
  </si>
  <si>
    <t>Ausländer in %</t>
  </si>
  <si>
    <t>Rohe Scheidungsziffer</t>
  </si>
  <si>
    <t>Rohe Geburtenziffer</t>
  </si>
  <si>
    <t>Rohe Sterbeziffer</t>
  </si>
  <si>
    <t>Anzahl Privathaushalte</t>
  </si>
  <si>
    <t>Durchschnittliche Haushaltsgrösse in Personen</t>
  </si>
  <si>
    <t>Veränderung in ha</t>
  </si>
  <si>
    <t>Wald und Gehölze in %</t>
  </si>
  <si>
    <t>im 1. Sektor</t>
  </si>
  <si>
    <t>im 2. Sektor</t>
  </si>
  <si>
    <t>im 3. Sektor</t>
  </si>
  <si>
    <t>Neu gebaute Wohnungen pro 1000 Einwohner</t>
  </si>
  <si>
    <t>Sozialhilfequote</t>
  </si>
  <si>
    <t>CVP</t>
  </si>
  <si>
    <t>SP</t>
  </si>
  <si>
    <t>SVP</t>
  </si>
  <si>
    <t>GLP</t>
  </si>
  <si>
    <t>BDP</t>
  </si>
  <si>
    <t>2004/09</t>
  </si>
  <si>
    <t>1979/85-2004/09</t>
  </si>
  <si>
    <t>Haushalte</t>
  </si>
  <si>
    <t>Vaz/Obervaz</t>
  </si>
  <si>
    <t>Lantsch/Lenz</t>
  </si>
  <si>
    <t>Schmitten (GR)</t>
  </si>
  <si>
    <t>Albula/Alvra</t>
  </si>
  <si>
    <t>Surses</t>
  </si>
  <si>
    <t>Bergün Filisur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</si>
  <si>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</si>
  <si>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</si>
  <si>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</si>
  <si>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</si>
  <si>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</si>
  <si>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</si>
  <si>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</si>
  <si>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</si>
  <si>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</si>
  <si>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</si>
  <si>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</si>
  <si>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</si>
  <si>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</si>
  <si>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</si>
  <si>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</si>
  <si>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</si>
  <si>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</si>
  <si>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</si>
  <si>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</si>
  <si>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</si>
  <si>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</si>
  <si>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</si>
  <si>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</si>
  <si>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</si>
  <si>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</si>
  <si>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</si>
  <si>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</si>
  <si>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Rheinwald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</si>
  <si>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</si>
  <si>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</si>
  <si>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</si>
  <si>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</si>
  <si>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</si>
  <si>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</si>
  <si>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</si>
  <si>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</si>
  <si>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</si>
  <si>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</si>
  <si>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</si>
  <si>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</si>
  <si>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</si>
  <si>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</si>
  <si>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</si>
  <si>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</si>
  <si>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</si>
  <si>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</si>
  <si>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</si>
  <si>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</si>
  <si>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</si>
  <si>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</si>
  <si>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</si>
  <si>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</si>
  <si>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</si>
  <si>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</si>
  <si>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</si>
  <si>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</si>
  <si>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</si>
  <si>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</si>
  <si>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</si>
  <si>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Roveredo (GR)</t>
  </si>
  <si>
    <t>San Vittore</t>
  </si>
  <si>
    <t>Calanca</t>
  </si>
  <si>
    <t>Val Müstair</t>
  </si>
  <si>
    <t>Davos</t>
  </si>
  <si>
    <t>Fideris</t>
  </si>
  <si>
    <t>Furna</t>
  </si>
  <si>
    <t>Jenaz</t>
  </si>
  <si>
    <t>Conters im Prättigau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</si>
  <si>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</si>
  <si>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</si>
  <si>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</si>
  <si>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</si>
  <si>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</si>
  <si>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</si>
  <si>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</si>
  <si>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</si>
  <si>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</si>
  <si>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</si>
  <si>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</si>
  <si>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</si>
  <si>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</si>
  <si>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</si>
  <si>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</si>
  <si>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</si>
  <si>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</si>
  <si>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</si>
  <si>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</si>
  <si>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</si>
  <si>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</si>
  <si>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</si>
  <si>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</si>
  <si>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GPS</t>
  </si>
  <si>
    <t>Obersaxen Mundaun</t>
  </si>
  <si>
    <t>Fläche</t>
  </si>
  <si>
    <t>Wirtschaft</t>
  </si>
  <si>
    <t>2010-2019</t>
  </si>
  <si>
    <t>Muntogna da Schons</t>
  </si>
  <si>
    <t>La Punt Chamues-ch</t>
  </si>
  <si>
    <t>Klosters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</si>
  <si>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</si>
  <si>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</si>
  <si>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</si>
  <si>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</si>
  <si>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</si>
  <si>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</si>
  <si>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</si>
  <si>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</si>
  <si>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</si>
  <si>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</si>
  <si>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</si>
  <si>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</si>
  <si>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</si>
  <si>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</si>
  <si>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</si>
  <si>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&lt;SpaltenTitel_2&gt;</t>
  </si>
  <si>
    <t>&lt;SpaltenTitel_3&gt;</t>
  </si>
  <si>
    <t>Populaziun</t>
  </si>
  <si>
    <t>Popolazione</t>
  </si>
  <si>
    <t>Midadas en %</t>
  </si>
  <si>
    <t>Variazione in %</t>
  </si>
  <si>
    <t>per km2</t>
  </si>
  <si>
    <t>Repartiziun tenor classas da vegliadetgna, en %</t>
  </si>
  <si>
    <t>Ripartizione per classi d'età in %</t>
  </si>
  <si>
    <t>0–19</t>
  </si>
  <si>
    <t>20–64</t>
  </si>
  <si>
    <t>20-64</t>
  </si>
  <si>
    <t>65 und mehr</t>
  </si>
  <si>
    <t>65 onns e dapli</t>
  </si>
  <si>
    <t>65 anni e più</t>
  </si>
  <si>
    <t>Esters en %</t>
  </si>
  <si>
    <t>Stranieri in %</t>
  </si>
  <si>
    <t>Moviment da la populaziun (en ‰)</t>
  </si>
  <si>
    <t>Movimento della popolazione (in ‰)</t>
  </si>
  <si>
    <t>Rohe Heiratsziffer</t>
  </si>
  <si>
    <t>Quota da maridaglias brutta</t>
  </si>
  <si>
    <t>Tasso lordo di nuzialità</t>
  </si>
  <si>
    <t>Quota da divorzi brut</t>
  </si>
  <si>
    <t>Tasso lordo di divorzialità</t>
  </si>
  <si>
    <t>Quota da naschientschas brut</t>
  </si>
  <si>
    <t>Tasso lordo di natalità</t>
  </si>
  <si>
    <t>Quota da mortalitad brutta</t>
  </si>
  <si>
    <t>Tasso lordo di mortalità</t>
  </si>
  <si>
    <t>Grandezza delle economie domestiche in persone</t>
  </si>
  <si>
    <t>Siedlungsflächen in %</t>
  </si>
  <si>
    <t>Surfatschas d'abitadi en %</t>
  </si>
  <si>
    <t>Superficie d'insediamento in %</t>
  </si>
  <si>
    <t>Landwirtschaftsflächen in %</t>
  </si>
  <si>
    <t>Surfatschas d'agricultura en %</t>
  </si>
  <si>
    <t>Superficie agricola in %</t>
  </si>
  <si>
    <t>Guaud e laina en %</t>
  </si>
  <si>
    <t>Superficie boscata in %</t>
  </si>
  <si>
    <t>Unproduktive Flächen in %</t>
  </si>
  <si>
    <t>Surfatschas nunproductivas en %</t>
  </si>
  <si>
    <t>Superficie improduttiva in %</t>
  </si>
  <si>
    <t>Economia</t>
  </si>
  <si>
    <t>en il 1. sectur</t>
  </si>
  <si>
    <t>Settore primario</t>
  </si>
  <si>
    <t>en il 2. sectur</t>
  </si>
  <si>
    <t>Settore secondario</t>
  </si>
  <si>
    <t>en il 3. sectur</t>
  </si>
  <si>
    <t>Settore terziario</t>
  </si>
  <si>
    <t>Fatgs da construcziun ed abitaziuns</t>
  </si>
  <si>
    <t>Costruzioni e abitazioni</t>
  </si>
  <si>
    <t>Leerwohnungsziffer</t>
  </si>
  <si>
    <t>Cifra d'abitaziuns vidas</t>
  </si>
  <si>
    <t>Tasso di abitazioni vuote</t>
  </si>
  <si>
    <t>Abitaziuns construidas da nov per 1000 abitantas ed abitants</t>
  </si>
  <si>
    <t>Abitazioni nuove per 1000 abitanti</t>
  </si>
  <si>
    <t>Segirezza sociala</t>
  </si>
  <si>
    <t>Sicurezza sociale</t>
  </si>
  <si>
    <t>Quota d'agid social</t>
  </si>
  <si>
    <t>Quota di aiuto sociale</t>
  </si>
  <si>
    <t>Wähleranteile ausgewählter Parteien in % (NR-Wahlen)</t>
  </si>
  <si>
    <t>Quote di voto dei partiti selezionati in % (elezioni del Consiglio nazionale)</t>
  </si>
  <si>
    <t>PCD</t>
  </si>
  <si>
    <t>PPD</t>
  </si>
  <si>
    <t>PS</t>
  </si>
  <si>
    <t>PDC</t>
  </si>
  <si>
    <t>UDC</t>
  </si>
  <si>
    <t>PVL</t>
  </si>
  <si>
    <t>PBD</t>
  </si>
  <si>
    <t>Verdi</t>
  </si>
  <si>
    <t>&lt;Legende_1&gt;</t>
  </si>
  <si>
    <t>&lt;Legende_2&gt;</t>
  </si>
  <si>
    <t>&lt;Legende_3&gt;</t>
  </si>
  <si>
    <t>&lt;Legende_4&gt;</t>
  </si>
  <si>
    <t>&lt;Legende_5&gt;</t>
  </si>
  <si>
    <t>&lt;Quelle_1&gt;</t>
  </si>
  <si>
    <t>Quelle: BFS (Regionalporträt)</t>
  </si>
  <si>
    <t>Funtauna: UST (Purtret regiunal)</t>
  </si>
  <si>
    <t>Fonte: UST (Ritratti delle regioni)</t>
  </si>
  <si>
    <t>&lt;Aktualisierung&gt;</t>
  </si>
  <si>
    <t>Letztmals aktualisiert am: 26.01.2024</t>
  </si>
  <si>
    <t>Ultima actualisaziun: 26.01.2024</t>
  </si>
  <si>
    <t>Ultimo aggiornamento: 26.01.2024</t>
  </si>
  <si>
    <t>Kennzahlen Bündner Gemeinden</t>
  </si>
  <si>
    <t>Abitants</t>
  </si>
  <si>
    <t>Abitanti</t>
  </si>
  <si>
    <t>BFS Nr.</t>
  </si>
  <si>
    <t>Gemeinde</t>
  </si>
  <si>
    <t>&lt;SpaltenTitel_3.1&gt;</t>
  </si>
  <si>
    <t>&lt;SpaltenTitel_3.2&gt;</t>
  </si>
  <si>
    <t>Bevölkerungsdichte pro km²</t>
  </si>
  <si>
    <t>&lt;SpaltenTitel_3.4&gt;</t>
  </si>
  <si>
    <t>&lt;SpaltenTitel_3.3&gt;</t>
  </si>
  <si>
    <t>&lt;SpaltenTitel_4&gt;</t>
  </si>
  <si>
    <t>&lt;SpaltenTitel_4.1&gt;</t>
  </si>
  <si>
    <t>&lt;SpaltenTitel_4.2&gt;</t>
  </si>
  <si>
    <t>&lt;SpaltenTitel_4.3&gt;</t>
  </si>
  <si>
    <t>&lt;SpaltenTitel_5&gt;</t>
  </si>
  <si>
    <t>&lt;SpaltenTitel_5.1&gt;</t>
  </si>
  <si>
    <t>&lt;SpaltenTitel_5.2&gt;</t>
  </si>
  <si>
    <t>&lt;SpaltenTitel_5.3&gt;</t>
  </si>
  <si>
    <t>&lt;SpaltenTitel_5.4&gt;</t>
  </si>
  <si>
    <t>Economia da tegnairchasa</t>
  </si>
  <si>
    <t>Economie domestiche</t>
  </si>
  <si>
    <t>Dumber da las chasadas</t>
  </si>
  <si>
    <t>Numero di conomie domestiche</t>
  </si>
  <si>
    <t>Grondezza da las economias da chasa en persunas</t>
  </si>
  <si>
    <t>&lt;SpaltenTitel_6&gt;</t>
  </si>
  <si>
    <t>&lt;SpaltenTitel_6.1&gt;</t>
  </si>
  <si>
    <t>&lt;SpaltenTitel_6.2&gt;</t>
  </si>
  <si>
    <t>Surfatscha</t>
  </si>
  <si>
    <t>Superficie</t>
  </si>
  <si>
    <t>Gesamtfläche in km² (1)</t>
  </si>
  <si>
    <t>Surfatscha totala en km² (1)</t>
  </si>
  <si>
    <t>Superficie totale in km²(1)</t>
  </si>
  <si>
    <t>&lt;SpaltenTitel_7.1&gt;</t>
  </si>
  <si>
    <t>&lt;SpaltenTitel_7.2&gt;</t>
  </si>
  <si>
    <t>&lt;SpaltenTitel_7.3&gt;</t>
  </si>
  <si>
    <t>&lt;SpaltenTitel_7.4&gt;</t>
  </si>
  <si>
    <t>&lt;SpaltenTitel_7.5&gt;</t>
  </si>
  <si>
    <t>&lt;SpaltenTitel_7.6&gt;</t>
  </si>
  <si>
    <t>&lt;SpaltenTitel_7.7&gt;</t>
  </si>
  <si>
    <t>&lt;SpaltenTitel_7&gt;</t>
  </si>
  <si>
    <t>&lt;SpaltenTitel_8&gt;</t>
  </si>
  <si>
    <t>Beschäftigte Total</t>
  </si>
  <si>
    <t>Emploiadas total</t>
  </si>
  <si>
    <t>Addetti totale</t>
  </si>
  <si>
    <t>&lt;SpaltenTitel_8.1&gt;</t>
  </si>
  <si>
    <t>&lt;SpaltenTitel_8.2&gt;</t>
  </si>
  <si>
    <t>&lt;SpaltenTitel_8.3&gt;</t>
  </si>
  <si>
    <t>&lt;SpaltenTitel_8.4&gt;</t>
  </si>
  <si>
    <t>&lt;SpaltenTitel_8.5&gt;</t>
  </si>
  <si>
    <t>&lt;SpaltenTitel_8.6&gt;</t>
  </si>
  <si>
    <t>&lt;SpaltenTitel_8.7&gt;</t>
  </si>
  <si>
    <t>&lt;SpaltenTitel_8.8&gt;</t>
  </si>
  <si>
    <t>&lt;SpaltenTitel_9&gt;</t>
  </si>
  <si>
    <t>&lt;SpaltenTitel_9.1&gt;</t>
  </si>
  <si>
    <t>&lt;SpaltenTitel_9.2&gt;</t>
  </si>
  <si>
    <t>&lt;SpaltenTitel_10&gt;</t>
  </si>
  <si>
    <t>&lt;SpaltenTitel_10.1&gt;</t>
  </si>
  <si>
    <t>Quotas d'electurs da partidas tschernidas en % (elecziuns CN)</t>
  </si>
  <si>
    <t>FDP (2)</t>
  </si>
  <si>
    <t>PLD (2)</t>
  </si>
  <si>
    <t>PLR (2)</t>
  </si>
  <si>
    <t>&lt;SpaltenTitel_11&gt;</t>
  </si>
  <si>
    <t>&lt;SpaltenTitel_11.1&gt;</t>
  </si>
  <si>
    <t>&lt;SpaltenTitel_11.2&gt;</t>
  </si>
  <si>
    <t>&lt;SpaltenTitel_11.3&gt;</t>
  </si>
  <si>
    <t>&lt;SpaltenTitel_11.4&gt;</t>
  </si>
  <si>
    <t>&lt;SpaltenTitel_11.5&gt;</t>
  </si>
  <si>
    <t>&lt;SpaltenTitel_11.6&gt;</t>
  </si>
  <si>
    <t>&lt;SpaltenTitel_11.7&gt;</t>
  </si>
  <si>
    <t>(2) Schweiz und Kanton Basel-Stadt: FDP inkl. LP-BS</t>
  </si>
  <si>
    <t>(2) Svizra e chantun Basilea-Citad: PLD incl. LP-BS</t>
  </si>
  <si>
    <t>(2) Svizzera e Cantone Basilea Città: PLR incluso PL-BS</t>
  </si>
  <si>
    <t>(1) Polygonflächen (exkl. Seen &gt; 5 km2); administrative Grenzen 1.1.2016, swissBOUNDARIES3D © swisstopo</t>
  </si>
  <si>
    <t>(1) Surfatschas poligonalas (excl. lais &gt; 5 km2); cunfins administrativs 1.-1-2016, swissBOUNDARIES3D © swisstopo</t>
  </si>
  <si>
    <t>(1) Superficie poligonale (excl. le superfici lacustri &gt; 5 km2); confini amministrativi: 1.1.2016, swissBOUNDARIES3D © swisstopo</t>
  </si>
  <si>
    <t>Nr. UST</t>
  </si>
  <si>
    <t>Vischnanca</t>
  </si>
  <si>
    <t>Comune</t>
  </si>
  <si>
    <t>Cifre chiave dei comuni Grigionesi</t>
  </si>
  <si>
    <t>Indicaturs da las vischnancas grischunas</t>
  </si>
  <si>
    <t>(Gemeindestand 2022: 101 Gemeinden)</t>
  </si>
  <si>
    <t>(stadi commual 2022: 101 vischnancas)</t>
  </si>
  <si>
    <t>(stato dei comuni 2022: 101 comuni)</t>
  </si>
  <si>
    <t>Midada en ha</t>
  </si>
  <si>
    <t>Variazione in ha</t>
  </si>
  <si>
    <t>Arbeitsstätten Total</t>
  </si>
  <si>
    <t>Interpresas total</t>
  </si>
  <si>
    <t>Aziende totale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</si>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</sst>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#,##0.0"/>
    <numFmt numFmtId="166" formatCode="_ * #,##0_ ;_ * \-#,##0_ ;_ * &quot;-&quot;??_ ;_ @_ 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77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3" fontId="4" fillId="2" borderId="0" xfId="0" applyNumberFormat="1" applyFont="1" applyFill="1"/>
    <xf numFmtId="0" fontId="4" fillId="2" borderId="1" xfId="0" applyFont="1" applyFill="1" applyBorder="1"/>
    <xf numFmtId="3" fontId="4" fillId="2" borderId="0" xfId="0" applyNumberFormat="1" applyFont="1" applyFill="1" applyBorder="1"/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3" fillId="2" borderId="0" xfId="0" applyFont="1" applyFill="1"/>
    <xf numFmtId="0" fontId="3" fillId="2" borderId="2" xfId="0" applyFont="1" applyFill="1" applyBorder="1"/>
    <xf numFmtId="0" fontId="3" fillId="2" borderId="3" xfId="0" applyFont="1" applyFill="1" applyBorder="1"/>
    <xf numFmtId="3" fontId="3" fillId="2" borderId="0" xfId="0" applyNumberFormat="1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2" borderId="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6" fontId="2" fillId="2" borderId="0" xfId="1" applyNumberFormat="1" applyFont="1" applyFill="1"/>
    <xf numFmtId="0" fontId="0" fillId="2" borderId="0" xfId="0" applyFill="1"/>
    <xf numFmtId="166" fontId="5" fillId="2" borderId="0" xfId="1" applyNumberFormat="1" applyFont="1" applyFill="1"/>
    <xf numFmtId="166" fontId="2" fillId="2" borderId="0" xfId="1" applyNumberFormat="1" applyFont="1" applyFill="1" applyBorder="1"/>
    <xf numFmtId="166" fontId="6" fillId="2" borderId="0" xfId="1" applyNumberFormat="1" applyFont="1" applyFill="1" applyBorder="1"/>
    <xf numFmtId="166" fontId="7" fillId="2" borderId="0" xfId="1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3" fillId="2" borderId="4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/>
    </xf>
    <xf numFmtId="0" fontId="4" fillId="2" borderId="0" xfId="0" applyFont="1" applyFill="1" applyBorder="1"/>
    <xf numFmtId="164" fontId="4" fillId="2" borderId="0" xfId="0" applyNumberFormat="1" applyFont="1" applyFill="1" applyBorder="1"/>
    <xf numFmtId="165" fontId="4" fillId="2" borderId="0" xfId="0" applyNumberFormat="1" applyFont="1" applyFill="1" applyBorder="1"/>
    <xf numFmtId="2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3" fontId="4" fillId="2" borderId="1" xfId="0" applyNumberFormat="1" applyFont="1" applyFill="1" applyBorder="1"/>
    <xf numFmtId="164" fontId="4" fillId="2" borderId="1" xfId="0" applyNumberFormat="1" applyFont="1" applyFill="1" applyBorder="1"/>
    <xf numFmtId="165" fontId="4" fillId="2" borderId="1" xfId="0" applyNumberFormat="1" applyFont="1" applyFill="1" applyBorder="1"/>
    <xf numFmtId="2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0" fontId="8" fillId="2" borderId="0" xfId="1" applyNumberFormat="1" applyFont="1" applyFill="1" applyAlignment="1">
      <alignment horizontal="left"/>
    </xf>
    <xf numFmtId="0" fontId="3" fillId="2" borderId="10" xfId="0" applyFont="1" applyFill="1" applyBorder="1"/>
    <xf numFmtId="3" fontId="3" fillId="2" borderId="7" xfId="0" applyNumberFormat="1" applyFont="1" applyFill="1" applyBorder="1"/>
    <xf numFmtId="0" fontId="3" fillId="2" borderId="0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3" fontId="3" fillId="2" borderId="3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164" fontId="4" fillId="2" borderId="0" xfId="0" applyNumberFormat="1" applyFont="1" applyFill="1"/>
    <xf numFmtId="0" fontId="9" fillId="3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wrapText="1"/>
    </xf>
    <xf numFmtId="0" fontId="11" fillId="5" borderId="0" xfId="0" applyFont="1" applyFill="1" applyBorder="1" applyAlignment="1">
      <alignment horizontal="left" vertical="top" wrapText="1"/>
    </xf>
    <xf numFmtId="0" fontId="0" fillId="2" borderId="0" xfId="0" applyFill="1" applyBorder="1"/>
    <xf numFmtId="164" fontId="4" fillId="2" borderId="7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164" fontId="4" fillId="2" borderId="10" xfId="0" applyNumberFormat="1" applyFont="1" applyFill="1" applyBorder="1"/>
    <xf numFmtId="164" fontId="4" fillId="2" borderId="3" xfId="0" applyNumberFormat="1" applyFont="1" applyFill="1" applyBorder="1"/>
    <xf numFmtId="164" fontId="4" fillId="2" borderId="5" xfId="0" applyNumberFormat="1" applyFont="1" applyFill="1" applyBorder="1"/>
    <xf numFmtId="3" fontId="4" fillId="2" borderId="10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1158875</xdr:colOff>
      <xdr:row>5</xdr:row>
      <xdr:rowOff>32777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1171575</xdr:colOff>
      <xdr:row>0</xdr:row>
      <xdr:rowOff>38100</xdr:rowOff>
    </xdr:from>
    <xdr:to>
      <xdr:col>6</xdr:col>
      <xdr:colOff>143489</xdr:colOff>
      <xdr:row>5</xdr:row>
      <xdr:rowOff>2648</xdr:rowOff>
    </xdr:to>
    <xdr:grpSp>
      <xdr:nvGrpSpPr>
        <xdr:cNvPr id="14" name="Gruppieren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81575" y="3810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15" name="Rechteck 1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 w="28575"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1" name="Option Butto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Option Button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Option Button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23"/>
  <sheetViews>
    <sheetView tabSelected="1" workbookViewId="0">
      <pane xSplit="2" ySplit="15" topLeftCell="C16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ColWidth="19.28515625" defaultRowHeight="14.25" x14ac:dyDescent="0.2"/>
  <cols>
    <col min="1" max="1" width="19.28515625" style="2" customWidth="1"/>
    <col min="2" max="2" width="26" style="2" customWidth="1"/>
    <col min="3" max="3" width="11.85546875" style="2" bestFit="1" customWidth="1"/>
    <col min="4" max="4" width="19.140625" style="2" bestFit="1" customWidth="1"/>
    <col min="5" max="5" width="16.140625" style="3" bestFit="1" customWidth="1"/>
    <col min="6" max="6" width="16.140625" style="2" bestFit="1" customWidth="1"/>
    <col min="7" max="7" width="11.42578125" style="2" bestFit="1" customWidth="1"/>
    <col min="8" max="8" width="12.5703125" style="2" bestFit="1" customWidth="1"/>
    <col min="9" max="9" width="14" style="2" bestFit="1" customWidth="1"/>
    <col min="10" max="10" width="14.7109375" style="2" bestFit="1" customWidth="1"/>
    <col min="11" max="11" width="18.42578125" style="2" bestFit="1" customWidth="1"/>
    <col min="12" max="12" width="16.140625" style="2" bestFit="1" customWidth="1"/>
    <col min="13" max="13" width="19.28515625" style="2"/>
    <col min="14" max="14" width="17" style="2" bestFit="1" customWidth="1"/>
    <col min="15" max="15" width="19" style="2" bestFit="1" customWidth="1"/>
    <col min="16" max="17" width="17.42578125" style="2" bestFit="1" customWidth="1"/>
    <col min="18" max="18" width="16.7109375" style="2" bestFit="1" customWidth="1"/>
    <col min="19" max="19" width="17.85546875" style="2" bestFit="1" customWidth="1"/>
    <col min="20" max="20" width="16.7109375" style="2" bestFit="1" customWidth="1"/>
    <col min="21" max="21" width="14.42578125" style="2" bestFit="1" customWidth="1"/>
    <col min="22" max="22" width="14.85546875" style="2" bestFit="1" customWidth="1"/>
    <col min="23" max="23" width="19" style="2" bestFit="1" customWidth="1"/>
    <col min="24" max="26" width="12.85546875" style="2" bestFit="1" customWidth="1"/>
    <col min="27" max="27" width="15.140625" style="2" bestFit="1" customWidth="1"/>
    <col min="28" max="30" width="12.85546875" style="2" bestFit="1" customWidth="1"/>
    <col min="31" max="31" width="17" style="2" bestFit="1" customWidth="1"/>
    <col min="32" max="32" width="17.28515625" style="2" bestFit="1" customWidth="1"/>
    <col min="33" max="33" width="19.5703125" style="2" bestFit="1" customWidth="1"/>
    <col min="34" max="40" width="9.28515625" style="2" customWidth="1"/>
    <col min="41" max="16384" width="19.28515625" style="2"/>
  </cols>
  <sheetData>
    <row r="1" spans="1:40" s="21" customFormat="1" ht="12.75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40" s="21" customFormat="1" ht="15.75" x14ac:dyDescent="0.25">
      <c r="A2" s="20"/>
      <c r="B2" s="2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40" s="21" customFormat="1" ht="15.75" x14ac:dyDescent="0.25">
      <c r="A3" s="20"/>
      <c r="B3" s="2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40" s="21" customFormat="1" ht="15.75" x14ac:dyDescent="0.25">
      <c r="A4" s="20"/>
      <c r="B4" s="2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40" s="67" customFormat="1" ht="12.75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40" s="21" customFormat="1" ht="6" customHeight="1" x14ac:dyDescent="0.2">
      <c r="A6" s="23"/>
      <c r="B6" s="23"/>
      <c r="C6" s="23"/>
      <c r="D6" s="23"/>
      <c r="E6" s="23"/>
      <c r="F6" s="23"/>
      <c r="G6" s="23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40" s="21" customFormat="1" ht="15.75" customHeight="1" x14ac:dyDescent="0.2">
      <c r="A7" s="76" t="str">
        <f>VLOOKUP("&lt;Fachbereich&gt;",Uebersetzungen!$B$3:$E$31,Uebersetzungen!$B$2+1,FALSE)</f>
        <v>Daten &amp; Statistik</v>
      </c>
      <c r="B7" s="76"/>
      <c r="C7" s="24"/>
      <c r="D7" s="24"/>
      <c r="E7" s="24"/>
      <c r="F7" s="24"/>
      <c r="G7" s="24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40" s="21" customFormat="1" ht="12.75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40" ht="18" x14ac:dyDescent="0.25">
      <c r="A9" s="43" t="str">
        <f>VLOOKUP("&lt;Titel&gt;",Uebersetzungen!$B$3:$E$31,Uebersetzungen!$B$2+1,FALSE)</f>
        <v>Kennzahlen Bündner Gemeinden</v>
      </c>
    </row>
    <row r="10" spans="1:40" ht="15" x14ac:dyDescent="0.25">
      <c r="A10" s="1" t="str">
        <f>VLOOKUP("&lt;UTitel&gt;",Uebersetzungen!$B$3:$E$31,Uebersetzungen!$B$2+1,FALSE)</f>
        <v>(Gemeindestand 2022: 101 Gemeinden)</v>
      </c>
    </row>
    <row r="11" spans="1:40" x14ac:dyDescent="0.2">
      <c r="A11" s="4"/>
      <c r="B11" s="4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s="8" customFormat="1" ht="18" customHeight="1" x14ac:dyDescent="0.25">
      <c r="A12" s="9"/>
      <c r="B12" s="26"/>
      <c r="C12" s="26" t="str">
        <f>VLOOKUP("&lt;SpaltenTitel_3&gt;",Uebersetzungen!$B$3:$E$31,Uebersetzungen!$B$2+1,FALSE)</f>
        <v>Bevölkerung</v>
      </c>
      <c r="D12" s="26"/>
      <c r="E12" s="45"/>
      <c r="F12" s="44"/>
      <c r="G12" s="26" t="str">
        <f>VLOOKUP("&lt;SpaltenTitel_4&gt;",Uebersetzungen!$B$3:$E$31,Uebersetzungen!$B$2+1,FALSE)</f>
        <v>Altersverteilung in %</v>
      </c>
      <c r="H12" s="26"/>
      <c r="I12" s="44"/>
      <c r="J12" s="26" t="str">
        <f>VLOOKUP("&lt;SpaltenTitel_5&gt;",Uebersetzungen!$B$3:$E$31,Uebersetzungen!$B$2+1,FALSE)</f>
        <v>Bevölkerungsbewegung (in ‰)</v>
      </c>
      <c r="K12" s="26"/>
      <c r="L12" s="26"/>
      <c r="M12" s="44"/>
      <c r="N12" s="26" t="str">
        <f>VLOOKUP("&lt;SpaltenTitel_6&gt;",Uebersetzungen!$B$3:$E$31,Uebersetzungen!$B$2+1,FALSE)</f>
        <v>Haushalte</v>
      </c>
      <c r="O12" s="44"/>
      <c r="P12" s="26" t="str">
        <f>VLOOKUP("&lt;SpaltenTitel_7&gt;",Uebersetzungen!$B$3:$E$31,Uebersetzungen!$B$2+1,FALSE)</f>
        <v>Fläche</v>
      </c>
      <c r="Q12" s="26"/>
      <c r="R12" s="26"/>
      <c r="S12" s="26"/>
      <c r="T12" s="26"/>
      <c r="U12" s="26"/>
      <c r="V12" s="44"/>
      <c r="W12" s="26" t="str">
        <f>VLOOKUP("&lt;SpaltenTitel_8&gt;",Uebersetzungen!$B$3:$E$531,Uebersetzungen!$B$2+1,FALSE)</f>
        <v>Wirtschaft</v>
      </c>
      <c r="X12" s="26"/>
      <c r="Y12" s="26"/>
      <c r="Z12" s="26"/>
      <c r="AA12" s="26"/>
      <c r="AB12" s="26"/>
      <c r="AC12" s="26"/>
      <c r="AD12" s="44"/>
      <c r="AE12" s="26" t="str">
        <f>VLOOKUP("&lt;SpaltenTitel_9&gt;",Uebersetzungen!$B$3:$E$531,Uebersetzungen!$B$2+1,FALSE)</f>
        <v>Bau- und Wohnungswesen</v>
      </c>
      <c r="AF12" s="44"/>
      <c r="AG12" s="9" t="str">
        <f>VLOOKUP("&lt;SpaltenTitel_10&gt;",Uebersetzungen!$B$3:$E$531,Uebersetzungen!$B$2+1,FALSE)</f>
        <v>Soziale Sicherheit</v>
      </c>
      <c r="AH12" s="26" t="str">
        <f>VLOOKUP("&lt;SpaltenTitel_11&gt;",Uebersetzungen!$B$3:$E$531,Uebersetzungen!$B$2+1,FALSE)</f>
        <v>Wähleranteile ausgewählter Parteien in % (NR-Wahlen)</v>
      </c>
      <c r="AI12" s="26"/>
      <c r="AJ12" s="26"/>
      <c r="AK12" s="26"/>
      <c r="AL12" s="26"/>
      <c r="AM12" s="26"/>
      <c r="AN12" s="44"/>
    </row>
    <row r="13" spans="1:40" s="8" customFormat="1" ht="23.45" customHeight="1" x14ac:dyDescent="0.25">
      <c r="A13" s="12"/>
      <c r="B13" s="27"/>
      <c r="C13" s="27"/>
      <c r="D13" s="27"/>
      <c r="E13" s="11"/>
      <c r="F13" s="10"/>
      <c r="G13" s="27"/>
      <c r="H13" s="27"/>
      <c r="I13" s="10"/>
      <c r="J13" s="27"/>
      <c r="K13" s="27"/>
      <c r="L13" s="27"/>
      <c r="M13" s="10"/>
      <c r="N13" s="27"/>
      <c r="O13" s="10"/>
      <c r="P13" s="27"/>
      <c r="Q13" s="27"/>
      <c r="R13" s="27"/>
      <c r="S13" s="27"/>
      <c r="T13" s="27"/>
      <c r="U13" s="27"/>
      <c r="V13" s="10"/>
      <c r="W13" s="27"/>
      <c r="X13" s="27"/>
      <c r="Y13" s="27"/>
      <c r="Z13" s="27"/>
      <c r="AA13" s="27"/>
      <c r="AB13" s="27"/>
      <c r="AC13" s="27"/>
      <c r="AD13" s="10"/>
      <c r="AE13" s="27"/>
      <c r="AF13" s="10"/>
      <c r="AG13" s="12"/>
      <c r="AH13" s="27"/>
      <c r="AI13" s="27"/>
      <c r="AJ13" s="27"/>
      <c r="AK13" s="27"/>
      <c r="AL13" s="27"/>
      <c r="AM13" s="27"/>
      <c r="AN13" s="10"/>
    </row>
    <row r="14" spans="1:40" s="14" customFormat="1" ht="45" x14ac:dyDescent="0.2">
      <c r="A14" s="28" t="str">
        <f>VLOOKUP("&lt;SpaltenTitel_1&gt;",Uebersetzungen!$B$3:$E$331,Uebersetzungen!$B$2+1,FALSE)</f>
        <v>BFS Nr.</v>
      </c>
      <c r="B14" s="13" t="str">
        <f>VLOOKUP("&lt;SpaltenTitel_2&gt;",Uebersetzungen!$B$3:$E$31,Uebersetzungen!$B$2+1,FALSE)</f>
        <v>Gemeinde</v>
      </c>
      <c r="C14" s="46" t="str">
        <f>VLOOKUP("&lt;SpaltenTitel_3.1&gt;",Uebersetzungen!$B$3:$E$31,Uebersetzungen!$B$2+1,FALSE)</f>
        <v>Einwohner</v>
      </c>
      <c r="D14" s="47" t="str">
        <f>VLOOKUP("&lt;SpaltenTitel_3.2&gt;",Uebersetzungen!$B$3:$E$31,Uebersetzungen!$B$2+1,FALSE)</f>
        <v>Veränderung in %</v>
      </c>
      <c r="E14" s="48" t="str">
        <f>VLOOKUP("&lt;SpaltenTitel_3.3&gt;",Uebersetzungen!$B$3:$E$31,Uebersetzungen!$B$2+1,FALSE)</f>
        <v>Bevölkerungsdichte pro km²</v>
      </c>
      <c r="F14" s="47" t="str">
        <f>VLOOKUP("&lt;SpaltenTitel_3.4&gt;",Uebersetzungen!$B$3:$E$31,Uebersetzungen!$B$2+1,FALSE)</f>
        <v>Ausländer in %</v>
      </c>
      <c r="G14" s="47" t="str">
        <f>VLOOKUP("&lt;SpaltenTitel_4.1&gt;",Uebersetzungen!$B$3:$E$31,Uebersetzungen!$B$2+1,FALSE)</f>
        <v>0–19</v>
      </c>
      <c r="H14" s="47" t="str">
        <f>VLOOKUP("&lt;SpaltenTitel_4.2&gt;",Uebersetzungen!$B$3:$E$31,Uebersetzungen!$B$2+1,FALSE)</f>
        <v>20–64</v>
      </c>
      <c r="I14" s="47" t="str">
        <f>VLOOKUP("&lt;SpaltenTitel_4.3&gt;",Uebersetzungen!$B$3:$E$31,Uebersetzungen!$B$2+1,FALSE)</f>
        <v>65 und mehr</v>
      </c>
      <c r="J14" s="47" t="str">
        <f>VLOOKUP("&lt;SpaltenTitel_5.1&gt;",Uebersetzungen!$B$3:$E$31,Uebersetzungen!$B$2+1,FALSE)</f>
        <v>Rohe Heiratsziffer</v>
      </c>
      <c r="K14" s="47" t="str">
        <f>VLOOKUP("&lt;SpaltenTitel_5.2&gt;",Uebersetzungen!$B$3:$E$31,Uebersetzungen!$B$2+1,FALSE)</f>
        <v>Rohe Scheidungsziffer</v>
      </c>
      <c r="L14" s="47" t="str">
        <f>VLOOKUP("&lt;SpaltenTitel_5.3&gt;",Uebersetzungen!$B$3:$E$31,Uebersetzungen!$B$2+1,FALSE)</f>
        <v>Rohe Geburtenziffer</v>
      </c>
      <c r="M14" s="47" t="str">
        <f>VLOOKUP("&lt;SpaltenTitel_5.4&gt;",Uebersetzungen!$B$3:$E$31,Uebersetzungen!$B$2+1,FALSE)</f>
        <v>Rohe Sterbeziffer</v>
      </c>
      <c r="N14" s="49" t="str">
        <f>VLOOKUP("&lt;SpaltenTitel_6.1&gt;",Uebersetzungen!$B$3:$E$31,Uebersetzungen!$B$2+1,FALSE)</f>
        <v>Anzahl Privathaushalte</v>
      </c>
      <c r="O14" s="47" t="str">
        <f>VLOOKUP("&lt;SpaltenTitel_6.2&gt;",Uebersetzungen!$B$3:$E$31,Uebersetzungen!$B$2+1,FALSE)</f>
        <v>Durchschnittliche Haushaltsgrösse in Personen</v>
      </c>
      <c r="P14" s="47" t="str">
        <f>VLOOKUP("&lt;SpaltenTitel_7.1&gt;",Uebersetzungen!$B$3:$E$31,Uebersetzungen!$B$2+1,FALSE)</f>
        <v>Gesamtfläche in km² (1)</v>
      </c>
      <c r="Q14" s="47" t="str">
        <f>VLOOKUP("&lt;SpaltenTitel_7.2&gt;",Uebersetzungen!$B$3:$E$31,Uebersetzungen!$B$2+1,FALSE)</f>
        <v>Siedlungsflächen in %</v>
      </c>
      <c r="R14" s="47" t="str">
        <f>VLOOKUP("&lt;SpaltenTitel_7.3&gt;",Uebersetzungen!$B$3:$E$31,Uebersetzungen!$B$2+1,FALSE)</f>
        <v>Veränderung in ha</v>
      </c>
      <c r="S14" s="47" t="str">
        <f>VLOOKUP("&lt;SpaltenTitel_7.4&gt;",Uebersetzungen!$B$3:$E$31,Uebersetzungen!$B$2+1,FALSE)</f>
        <v>Landwirtschaftsflächen in %</v>
      </c>
      <c r="T14" s="47" t="str">
        <f>VLOOKUP("&lt;SpaltenTitel_7.5&gt;",Uebersetzungen!$B$3:$E$31,Uebersetzungen!$B$2+1,FALSE)</f>
        <v>Veränderung in ha</v>
      </c>
      <c r="U14" s="47" t="str">
        <f>VLOOKUP("&lt;SpaltenTitel_7.6&gt;",Uebersetzungen!$B$3:$E$531,Uebersetzungen!$B$2+1,FALSE)</f>
        <v>Wald und Gehölze in %</v>
      </c>
      <c r="V14" s="49" t="str">
        <f>VLOOKUP("&lt;SpaltenTitel_7.7&gt;",Uebersetzungen!$B$3:$E$531,Uebersetzungen!$B$2+1,FALSE)</f>
        <v>Unproduktive Flächen in %</v>
      </c>
      <c r="W14" s="47" t="str">
        <f>VLOOKUP("&lt;SpaltenTitel_8.1&gt;",Uebersetzungen!$B$3:$E$531,Uebersetzungen!$B$2+1,FALSE)</f>
        <v>Beschäftigte Total</v>
      </c>
      <c r="X14" s="47" t="str">
        <f>VLOOKUP("&lt;SpaltenTitel_8.2&gt;",Uebersetzungen!$B$3:$E$531,Uebersetzungen!$B$2+1,FALSE)</f>
        <v>im 1. Sektor</v>
      </c>
      <c r="Y14" s="47" t="str">
        <f>VLOOKUP("&lt;SpaltenTitel_8.3&gt;",Uebersetzungen!$B$3:$E$531,Uebersetzungen!$B$2+1,FALSE)</f>
        <v>im 2. Sektor</v>
      </c>
      <c r="Z14" s="47" t="str">
        <f>VLOOKUP("&lt;SpaltenTitel_8.4&gt;",Uebersetzungen!$B$3:$E$531,Uebersetzungen!$B$2+1,FALSE)</f>
        <v>im 3. Sektor</v>
      </c>
      <c r="AA14" s="47" t="str">
        <f>VLOOKUP("&lt;SpaltenTitel_8.5&gt;",Uebersetzungen!$B$3:$E$531,Uebersetzungen!$B$2+1,FALSE)</f>
        <v>Arbeitsstätten Total</v>
      </c>
      <c r="AB14" s="47" t="str">
        <f>VLOOKUP("&lt;SpaltenTitel_8.6&gt;",Uebersetzungen!$B$3:$E$531,Uebersetzungen!$B$2+1,FALSE)</f>
        <v>im 1. Sektor</v>
      </c>
      <c r="AC14" s="47" t="str">
        <f>VLOOKUP("&lt;SpaltenTitel_8.7&gt;",Uebersetzungen!$B$3:$E$531,Uebersetzungen!$B$2+1,FALSE)</f>
        <v>im 2. Sektor</v>
      </c>
      <c r="AD14" s="47" t="str">
        <f>VLOOKUP("&lt;SpaltenTitel_8.8&gt;",Uebersetzungen!$B$3:$E$531,Uebersetzungen!$B$2+1,FALSE)</f>
        <v>im 3. Sektor</v>
      </c>
      <c r="AE14" s="47" t="str">
        <f>VLOOKUP("&lt;SpaltenTitel_9.1&gt;",Uebersetzungen!$B$3:$E$531,Uebersetzungen!$B$2+1,FALSE)</f>
        <v>Leerwohnungsziffer</v>
      </c>
      <c r="AF14" s="47" t="str">
        <f>VLOOKUP("&lt;SpaltenTitel_9.2&gt;",Uebersetzungen!$B$3:$E$531,Uebersetzungen!$B$2+1,FALSE)</f>
        <v>Neu gebaute Wohnungen pro 1000 Einwohner</v>
      </c>
      <c r="AG14" s="47" t="str">
        <f>VLOOKUP("&lt;SpaltenTitel_10.1&gt;",Uebersetzungen!$B$3:$E$531,Uebersetzungen!$B$2+1,FALSE)</f>
        <v>Sozialhilfequote</v>
      </c>
      <c r="AH14" s="47" t="str">
        <f>VLOOKUP("&lt;SpaltenTitel_11.1&gt;",Uebersetzungen!$B$3:$E$531,Uebersetzungen!$B$2+1,FALSE)</f>
        <v>FDP (2)</v>
      </c>
      <c r="AI14" s="47" t="str">
        <f>VLOOKUP("&lt;SpaltenTitel_11.2&gt;",Uebersetzungen!$B$3:$E$531,Uebersetzungen!$B$2+1,FALSE)</f>
        <v>CVP</v>
      </c>
      <c r="AJ14" s="47" t="str">
        <f>VLOOKUP("&lt;SpaltenTitel_11.3&gt;",Uebersetzungen!$B$3:$E$531,Uebersetzungen!$B$2+1,FALSE)</f>
        <v>SP</v>
      </c>
      <c r="AK14" s="47" t="str">
        <f>VLOOKUP("&lt;SpaltenTitel_11.4&gt;",Uebersetzungen!$B$3:$E$531,Uebersetzungen!$B$2+1,FALSE)</f>
        <v>SVP</v>
      </c>
      <c r="AL14" s="47" t="str">
        <f>VLOOKUP("&lt;SpaltenTitel_11.5&gt;",Uebersetzungen!$B$3:$E$531,Uebersetzungen!$B$2+1,FALSE)</f>
        <v>GLP</v>
      </c>
      <c r="AM14" s="47" t="str">
        <f>VLOOKUP("&lt;SpaltenTitel_11.6&gt;",Uebersetzungen!$B$3:$E$531,Uebersetzungen!$B$2+1,FALSE)</f>
        <v>BDP</v>
      </c>
      <c r="AN14" s="47" t="str">
        <f>VLOOKUP("&lt;SpaltenTitel_11.7&gt;",Uebersetzungen!$B$3:$E$531,Uebersetzungen!$B$2+1,FALSE)</f>
        <v>GPS</v>
      </c>
    </row>
    <row r="15" spans="1:40" s="19" customFormat="1" ht="16.149999999999999" customHeight="1" x14ac:dyDescent="0.25">
      <c r="A15" s="17"/>
      <c r="B15" s="16"/>
      <c r="C15" s="16">
        <v>2019</v>
      </c>
      <c r="D15" s="17" t="s">
        <v>129</v>
      </c>
      <c r="E15" s="18">
        <v>2019</v>
      </c>
      <c r="F15" s="17">
        <v>2019</v>
      </c>
      <c r="G15" s="17">
        <v>2019</v>
      </c>
      <c r="H15" s="17">
        <v>2019</v>
      </c>
      <c r="I15" s="17">
        <v>2019</v>
      </c>
      <c r="J15" s="17">
        <v>2019</v>
      </c>
      <c r="K15" s="17">
        <v>2019</v>
      </c>
      <c r="L15" s="17">
        <v>2019</v>
      </c>
      <c r="M15" s="17">
        <v>2019</v>
      </c>
      <c r="N15" s="15">
        <v>2019</v>
      </c>
      <c r="O15" s="17">
        <v>2019</v>
      </c>
      <c r="P15" s="17">
        <v>2016</v>
      </c>
      <c r="Q15" s="17" t="s">
        <v>25</v>
      </c>
      <c r="R15" s="17" t="s">
        <v>26</v>
      </c>
      <c r="S15" s="17" t="s">
        <v>25</v>
      </c>
      <c r="T15" s="17" t="s">
        <v>26</v>
      </c>
      <c r="U15" s="17" t="s">
        <v>25</v>
      </c>
      <c r="V15" s="15" t="s">
        <v>25</v>
      </c>
      <c r="W15" s="17">
        <v>2018</v>
      </c>
      <c r="X15" s="17">
        <v>2018</v>
      </c>
      <c r="Y15" s="17">
        <v>2018</v>
      </c>
      <c r="Z15" s="17">
        <v>2018</v>
      </c>
      <c r="AA15" s="17">
        <v>2018</v>
      </c>
      <c r="AB15" s="17">
        <v>2018</v>
      </c>
      <c r="AC15" s="17">
        <v>2018</v>
      </c>
      <c r="AD15" s="17">
        <v>2018</v>
      </c>
      <c r="AE15" s="17">
        <v>2020</v>
      </c>
      <c r="AF15" s="17">
        <v>2018</v>
      </c>
      <c r="AG15" s="17">
        <v>2019</v>
      </c>
      <c r="AH15" s="17">
        <v>2019</v>
      </c>
      <c r="AI15" s="17">
        <v>2019</v>
      </c>
      <c r="AJ15" s="17">
        <v>2019</v>
      </c>
      <c r="AK15" s="17">
        <v>2019</v>
      </c>
      <c r="AL15" s="17">
        <v>2019</v>
      </c>
      <c r="AM15" s="17">
        <v>2019</v>
      </c>
      <c r="AN15" s="17">
        <v>2019</v>
      </c>
    </row>
    <row r="16" spans="1:40" x14ac:dyDescent="0.2">
      <c r="A16" s="29">
        <v>3506</v>
      </c>
      <c r="B16" s="30" t="s">
        <v>28</v>
      </c>
      <c r="C16" s="5">
        <v>2786</v>
      </c>
      <c r="D16" s="31">
        <v>6.6615620214</v>
      </c>
      <c r="E16" s="5">
        <v>65.537520583399996</v>
      </c>
      <c r="F16" s="70">
        <v>22.936109117000001</v>
      </c>
      <c r="G16" s="31">
        <v>16.762383345300002</v>
      </c>
      <c r="H16" s="31">
        <v>60.193826274199999</v>
      </c>
      <c r="I16" s="70">
        <v>23.043790380499999</v>
      </c>
      <c r="J16" s="31">
        <v>5.3898670499000003</v>
      </c>
      <c r="K16" s="31">
        <v>1.07797341</v>
      </c>
      <c r="L16" s="31">
        <v>9.3424362198999997</v>
      </c>
      <c r="M16" s="70">
        <v>6.4678404598999997</v>
      </c>
      <c r="N16" s="5">
        <v>1327</v>
      </c>
      <c r="O16" s="70">
        <v>2.0753579502999999</v>
      </c>
      <c r="P16" s="32">
        <v>42.51</v>
      </c>
      <c r="Q16" s="31">
        <v>7.0352941176000003</v>
      </c>
      <c r="R16" s="5">
        <v>35</v>
      </c>
      <c r="S16" s="31">
        <v>40.4</v>
      </c>
      <c r="T16" s="5">
        <v>-145</v>
      </c>
      <c r="U16" s="31">
        <v>39.741176470600003</v>
      </c>
      <c r="V16" s="70">
        <v>12.823529411799999</v>
      </c>
      <c r="W16" s="50">
        <v>2753</v>
      </c>
      <c r="X16" s="50">
        <v>70</v>
      </c>
      <c r="Y16" s="50">
        <v>333</v>
      </c>
      <c r="Z16" s="50">
        <v>2350</v>
      </c>
      <c r="AA16" s="50">
        <v>357</v>
      </c>
      <c r="AB16" s="50">
        <v>29</v>
      </c>
      <c r="AC16" s="50">
        <v>48</v>
      </c>
      <c r="AD16" s="73">
        <v>280</v>
      </c>
      <c r="AE16" s="33">
        <v>0.28109627549999999</v>
      </c>
      <c r="AF16" s="70">
        <v>12.1278941566</v>
      </c>
      <c r="AG16" s="69">
        <v>0.28999999999999998</v>
      </c>
      <c r="AH16" s="34">
        <v>27.274915743899999</v>
      </c>
      <c r="AI16" s="34">
        <v>16.706788637500001</v>
      </c>
      <c r="AJ16" s="34">
        <v>8.5459797784999996</v>
      </c>
      <c r="AK16" s="34">
        <v>29.104477611899998</v>
      </c>
      <c r="AL16" s="34">
        <v>7.2460279248999999</v>
      </c>
      <c r="AM16" s="68">
        <v>7.1256620125000003</v>
      </c>
      <c r="AN16" s="35">
        <v>3.9961482907999999</v>
      </c>
    </row>
    <row r="17" spans="1:40" x14ac:dyDescent="0.2">
      <c r="A17" s="29">
        <v>3513</v>
      </c>
      <c r="B17" s="30" t="s">
        <v>29</v>
      </c>
      <c r="C17" s="5">
        <v>539</v>
      </c>
      <c r="D17" s="31">
        <v>1.3157894737</v>
      </c>
      <c r="E17" s="5">
        <v>24.7134342045</v>
      </c>
      <c r="F17" s="71">
        <v>17.439703154</v>
      </c>
      <c r="G17" s="31">
        <v>16.697588126199999</v>
      </c>
      <c r="H17" s="31">
        <v>60.111317254200003</v>
      </c>
      <c r="I17" s="71">
        <v>23.191094619699999</v>
      </c>
      <c r="J17" s="31">
        <v>1.8621973929</v>
      </c>
      <c r="K17" s="31">
        <v>1.8621973929</v>
      </c>
      <c r="L17" s="31">
        <v>7.4487895716999999</v>
      </c>
      <c r="M17" s="71">
        <v>13.035381750499999</v>
      </c>
      <c r="N17" s="5">
        <v>262</v>
      </c>
      <c r="O17" s="71">
        <v>2.0038167939</v>
      </c>
      <c r="P17" s="32">
        <v>21.81</v>
      </c>
      <c r="Q17" s="31">
        <v>3.9395327531</v>
      </c>
      <c r="R17" s="5">
        <v>12</v>
      </c>
      <c r="S17" s="31">
        <v>27.256069628999999</v>
      </c>
      <c r="T17" s="5">
        <v>-17</v>
      </c>
      <c r="U17" s="31">
        <v>34.585432890500002</v>
      </c>
      <c r="V17" s="71">
        <v>34.2189647274</v>
      </c>
      <c r="W17" s="50">
        <v>184</v>
      </c>
      <c r="X17" s="50">
        <v>22</v>
      </c>
      <c r="Y17" s="50">
        <v>12</v>
      </c>
      <c r="Z17" s="50">
        <v>150</v>
      </c>
      <c r="AA17" s="50">
        <v>58</v>
      </c>
      <c r="AB17" s="50">
        <v>7</v>
      </c>
      <c r="AC17" s="50">
        <v>5</v>
      </c>
      <c r="AD17" s="74">
        <v>46</v>
      </c>
      <c r="AE17" s="33">
        <v>1.0152284264</v>
      </c>
      <c r="AF17" s="71">
        <v>1.8050541516</v>
      </c>
      <c r="AG17" s="35" t="s">
        <v>317</v>
      </c>
      <c r="AH17" s="34">
        <v>14.7942157953</v>
      </c>
      <c r="AI17" s="34">
        <v>23.025583982200001</v>
      </c>
      <c r="AJ17" s="34">
        <v>8.2313681868999993</v>
      </c>
      <c r="AK17" s="34">
        <v>35.595105672999999</v>
      </c>
      <c r="AL17" s="34">
        <v>5.4505005561999997</v>
      </c>
      <c r="AM17" s="34">
        <v>10.344827586199999</v>
      </c>
      <c r="AN17" s="35">
        <v>2.5583982202</v>
      </c>
    </row>
    <row r="18" spans="1:40" x14ac:dyDescent="0.2">
      <c r="A18" s="29">
        <v>3514</v>
      </c>
      <c r="B18" s="30" t="s">
        <v>30</v>
      </c>
      <c r="C18" s="5">
        <v>221</v>
      </c>
      <c r="D18" s="31">
        <v>-13.671875</v>
      </c>
      <c r="E18" s="5">
        <v>19.471365638799998</v>
      </c>
      <c r="F18" s="71">
        <v>10.8597285068</v>
      </c>
      <c r="G18" s="31">
        <v>11.312217194600001</v>
      </c>
      <c r="H18" s="31">
        <v>56.108597285099997</v>
      </c>
      <c r="I18" s="71">
        <v>32.579185520400003</v>
      </c>
      <c r="J18" s="31">
        <v>4.3956043956000004</v>
      </c>
      <c r="K18" s="31">
        <v>0</v>
      </c>
      <c r="L18" s="31">
        <v>0</v>
      </c>
      <c r="M18" s="71">
        <v>13.1868131868</v>
      </c>
      <c r="N18" s="5">
        <v>108</v>
      </c>
      <c r="O18" s="71">
        <v>1.9629629630000001</v>
      </c>
      <c r="P18" s="32">
        <v>11.35</v>
      </c>
      <c r="Q18" s="31">
        <v>1.8551236749</v>
      </c>
      <c r="R18" s="5">
        <v>5</v>
      </c>
      <c r="S18" s="31">
        <v>25.795053003500001</v>
      </c>
      <c r="T18" s="5">
        <v>-7</v>
      </c>
      <c r="U18" s="31">
        <v>57.597173144899998</v>
      </c>
      <c r="V18" s="71">
        <v>14.7526501767</v>
      </c>
      <c r="W18" s="50">
        <v>69</v>
      </c>
      <c r="X18" s="50">
        <v>5</v>
      </c>
      <c r="Y18" s="50">
        <v>50</v>
      </c>
      <c r="Z18" s="50">
        <v>14</v>
      </c>
      <c r="AA18" s="50" t="s">
        <v>317</v>
      </c>
      <c r="AB18" s="50" t="s">
        <v>317</v>
      </c>
      <c r="AC18" s="50" t="s">
        <v>317</v>
      </c>
      <c r="AD18" s="74">
        <v>9</v>
      </c>
      <c r="AE18" s="33">
        <v>2.5454545455000002</v>
      </c>
      <c r="AF18" s="71">
        <v>0</v>
      </c>
      <c r="AG18" s="35" t="s">
        <v>317</v>
      </c>
      <c r="AH18" s="34">
        <v>9.2957746479000001</v>
      </c>
      <c r="AI18" s="34">
        <v>24.7887323944</v>
      </c>
      <c r="AJ18" s="34">
        <v>8.7323943661999994</v>
      </c>
      <c r="AK18" s="34">
        <v>41.971830985899999</v>
      </c>
      <c r="AL18" s="34">
        <v>3.9436619718000001</v>
      </c>
      <c r="AM18" s="34">
        <v>9.2957746479000001</v>
      </c>
      <c r="AN18" s="35">
        <v>1.9718309859000001</v>
      </c>
    </row>
    <row r="19" spans="1:40" x14ac:dyDescent="0.2">
      <c r="A19" s="29">
        <v>3542</v>
      </c>
      <c r="B19" s="30" t="s">
        <v>31</v>
      </c>
      <c r="C19" s="5">
        <v>1283</v>
      </c>
      <c r="D19" s="31">
        <v>-5.8694057226999998</v>
      </c>
      <c r="E19" s="5">
        <v>13.6591078463</v>
      </c>
      <c r="F19" s="71">
        <v>14.8869836321</v>
      </c>
      <c r="G19" s="31">
        <v>15.4325798909</v>
      </c>
      <c r="H19" s="31">
        <v>60.015588464499999</v>
      </c>
      <c r="I19" s="71">
        <v>24.5518316446</v>
      </c>
      <c r="J19" s="31">
        <v>3.8565368299</v>
      </c>
      <c r="K19" s="31">
        <v>2.3139220979999999</v>
      </c>
      <c r="L19" s="31">
        <v>6.1704589279000004</v>
      </c>
      <c r="M19" s="71">
        <v>13.112225221799999</v>
      </c>
      <c r="N19" s="5">
        <v>579</v>
      </c>
      <c r="O19" s="71">
        <v>2.1761658031</v>
      </c>
      <c r="P19" s="32">
        <v>93.93</v>
      </c>
      <c r="Q19" s="31">
        <v>2.7881238693000001</v>
      </c>
      <c r="R19" s="5">
        <v>58</v>
      </c>
      <c r="S19" s="31">
        <v>28.0621474939</v>
      </c>
      <c r="T19" s="5">
        <v>-137</v>
      </c>
      <c r="U19" s="31">
        <v>46.323294668499997</v>
      </c>
      <c r="V19" s="71">
        <v>22.826433968300002</v>
      </c>
      <c r="W19" s="50">
        <v>714</v>
      </c>
      <c r="X19" s="50">
        <v>104</v>
      </c>
      <c r="Y19" s="50">
        <v>98</v>
      </c>
      <c r="Z19" s="50">
        <v>512</v>
      </c>
      <c r="AA19" s="50">
        <v>172</v>
      </c>
      <c r="AB19" s="50">
        <v>44</v>
      </c>
      <c r="AC19" s="50">
        <v>27</v>
      </c>
      <c r="AD19" s="74">
        <v>101</v>
      </c>
      <c r="AE19" s="33">
        <v>1.5475313191</v>
      </c>
      <c r="AF19" s="71">
        <v>0</v>
      </c>
      <c r="AG19" s="35" t="s">
        <v>317</v>
      </c>
      <c r="AH19" s="34">
        <v>8.4401709401999998</v>
      </c>
      <c r="AI19" s="34">
        <v>29.113247863200002</v>
      </c>
      <c r="AJ19" s="34">
        <v>15.277777777800001</v>
      </c>
      <c r="AK19" s="34">
        <v>28.044871794900001</v>
      </c>
      <c r="AL19" s="34">
        <v>6.6239316238999999</v>
      </c>
      <c r="AM19" s="34">
        <v>8.8141025641000006</v>
      </c>
      <c r="AN19" s="35">
        <v>3.6858974358999999</v>
      </c>
    </row>
    <row r="20" spans="1:40" x14ac:dyDescent="0.2">
      <c r="A20" s="29">
        <v>3543</v>
      </c>
      <c r="B20" s="30" t="s">
        <v>32</v>
      </c>
      <c r="C20" s="5">
        <v>2327</v>
      </c>
      <c r="D20" s="31">
        <v>-4.4745484401000004</v>
      </c>
      <c r="E20" s="5">
        <v>7.1872007907000004</v>
      </c>
      <c r="F20" s="71">
        <v>14.954877524700001</v>
      </c>
      <c r="G20" s="31">
        <v>13.8805328749</v>
      </c>
      <c r="H20" s="31">
        <v>56.897292651500003</v>
      </c>
      <c r="I20" s="71">
        <v>29.222174473599999</v>
      </c>
      <c r="J20" s="31">
        <v>5.5519965834000002</v>
      </c>
      <c r="K20" s="31">
        <v>1.2812299808000001</v>
      </c>
      <c r="L20" s="31">
        <v>5.1249199231000002</v>
      </c>
      <c r="M20" s="71">
        <v>8.5415332052000004</v>
      </c>
      <c r="N20" s="5">
        <v>1139</v>
      </c>
      <c r="O20" s="71">
        <v>2.0254609306</v>
      </c>
      <c r="P20" s="32">
        <v>323.77</v>
      </c>
      <c r="Q20" s="31">
        <v>1.0594594595</v>
      </c>
      <c r="R20" s="5">
        <v>63</v>
      </c>
      <c r="S20" s="31">
        <v>41.6895752896</v>
      </c>
      <c r="T20" s="5">
        <v>-451</v>
      </c>
      <c r="U20" s="31">
        <v>18.264092664100001</v>
      </c>
      <c r="V20" s="71">
        <v>38.986872586899999</v>
      </c>
      <c r="W20" s="50">
        <v>1426</v>
      </c>
      <c r="X20" s="50">
        <v>187</v>
      </c>
      <c r="Y20" s="50">
        <v>325</v>
      </c>
      <c r="Z20" s="50">
        <v>914</v>
      </c>
      <c r="AA20" s="50">
        <v>305</v>
      </c>
      <c r="AB20" s="50">
        <v>66</v>
      </c>
      <c r="AC20" s="50">
        <v>57</v>
      </c>
      <c r="AD20" s="74">
        <v>182</v>
      </c>
      <c r="AE20" s="33">
        <v>1.3149385643</v>
      </c>
      <c r="AF20" s="71">
        <v>15.364916773399999</v>
      </c>
      <c r="AG20" s="35">
        <v>0.38</v>
      </c>
      <c r="AH20" s="34">
        <v>14.1221374046</v>
      </c>
      <c r="AI20" s="34">
        <v>29.976512037599999</v>
      </c>
      <c r="AJ20" s="34">
        <v>13.0945390487</v>
      </c>
      <c r="AK20" s="34">
        <v>21.344685848499999</v>
      </c>
      <c r="AL20" s="34">
        <v>6.8408690545999997</v>
      </c>
      <c r="AM20" s="34">
        <v>8.3675866119000002</v>
      </c>
      <c r="AN20" s="35">
        <v>6.2536699941</v>
      </c>
    </row>
    <row r="21" spans="1:40" x14ac:dyDescent="0.2">
      <c r="A21" s="29">
        <v>3544</v>
      </c>
      <c r="B21" s="30" t="s">
        <v>33</v>
      </c>
      <c r="C21" s="5">
        <v>898</v>
      </c>
      <c r="D21" s="31">
        <v>-5.2742616034000003</v>
      </c>
      <c r="E21" s="5">
        <v>4.7228358051999999</v>
      </c>
      <c r="F21" s="71">
        <v>17.5946547884</v>
      </c>
      <c r="G21" s="31">
        <v>15.924276169300001</v>
      </c>
      <c r="H21" s="31">
        <v>59.465478841900001</v>
      </c>
      <c r="I21" s="71">
        <v>24.6102449889</v>
      </c>
      <c r="J21" s="31">
        <v>4.4370493621999998</v>
      </c>
      <c r="K21" s="31">
        <v>1.1092623404999999</v>
      </c>
      <c r="L21" s="31">
        <v>6.6555740432999997</v>
      </c>
      <c r="M21" s="71">
        <v>4.4370493621999998</v>
      </c>
      <c r="N21" s="5">
        <v>404</v>
      </c>
      <c r="O21" s="71">
        <v>2.1435643564000002</v>
      </c>
      <c r="P21" s="32">
        <v>190.14</v>
      </c>
      <c r="Q21" s="31">
        <v>0.97781516140000002</v>
      </c>
      <c r="R21" s="5">
        <v>23</v>
      </c>
      <c r="S21" s="31">
        <v>19.824413836600002</v>
      </c>
      <c r="T21" s="5">
        <v>-415</v>
      </c>
      <c r="U21" s="31">
        <v>27.541793712499999</v>
      </c>
      <c r="V21" s="71">
        <v>51.655977289500001</v>
      </c>
      <c r="W21" s="50">
        <v>571</v>
      </c>
      <c r="X21" s="50">
        <v>127</v>
      </c>
      <c r="Y21" s="50">
        <v>104</v>
      </c>
      <c r="Z21" s="50">
        <v>340</v>
      </c>
      <c r="AA21" s="50">
        <v>112</v>
      </c>
      <c r="AB21" s="50">
        <v>21</v>
      </c>
      <c r="AC21" s="50">
        <v>20</v>
      </c>
      <c r="AD21" s="74">
        <v>71</v>
      </c>
      <c r="AE21" s="33">
        <v>1.1774600504999999</v>
      </c>
      <c r="AF21" s="71">
        <v>2.1881838074000002</v>
      </c>
      <c r="AG21" s="35" t="s">
        <v>317</v>
      </c>
      <c r="AH21" s="34">
        <v>17.977528089900002</v>
      </c>
      <c r="AI21" s="34">
        <v>9.4881398251999993</v>
      </c>
      <c r="AJ21" s="34">
        <v>17.602996254699999</v>
      </c>
      <c r="AK21" s="34">
        <v>28.464419475700002</v>
      </c>
      <c r="AL21" s="34">
        <v>9.9875156055000005</v>
      </c>
      <c r="AM21" s="34">
        <v>10.986267165999999</v>
      </c>
      <c r="AN21" s="35">
        <v>5.4931335829999997</v>
      </c>
    </row>
    <row r="22" spans="1:40" x14ac:dyDescent="0.2">
      <c r="A22" s="29">
        <v>3551</v>
      </c>
      <c r="B22" s="30" t="s">
        <v>34</v>
      </c>
      <c r="C22" s="5">
        <v>1120</v>
      </c>
      <c r="D22" s="31">
        <v>-0.26714158500000001</v>
      </c>
      <c r="E22" s="5">
        <v>24.190064794800001</v>
      </c>
      <c r="F22" s="71">
        <v>14.107142857099999</v>
      </c>
      <c r="G22" s="31">
        <v>14.642857142900001</v>
      </c>
      <c r="H22" s="31">
        <v>56.160714285700003</v>
      </c>
      <c r="I22" s="71">
        <v>29.196428571399998</v>
      </c>
      <c r="J22" s="31">
        <v>1.7913121361</v>
      </c>
      <c r="K22" s="31">
        <v>0.89565606809999998</v>
      </c>
      <c r="L22" s="31">
        <v>4.4782803403000004</v>
      </c>
      <c r="M22" s="71">
        <v>11.6435288849</v>
      </c>
      <c r="N22" s="5">
        <v>476</v>
      </c>
      <c r="O22" s="71">
        <v>2.3109243696999999</v>
      </c>
      <c r="P22" s="32">
        <v>46.3</v>
      </c>
      <c r="Q22" s="31">
        <v>2.4648648649</v>
      </c>
      <c r="R22" s="5">
        <v>26</v>
      </c>
      <c r="S22" s="31">
        <v>15.308108108100001</v>
      </c>
      <c r="T22" s="5">
        <v>-187</v>
      </c>
      <c r="U22" s="31">
        <v>55.632432432400002</v>
      </c>
      <c r="V22" s="71">
        <v>26.5945945946</v>
      </c>
      <c r="W22" s="50">
        <v>857</v>
      </c>
      <c r="X22" s="50">
        <v>149</v>
      </c>
      <c r="Y22" s="50">
        <v>402</v>
      </c>
      <c r="Z22" s="50">
        <v>306</v>
      </c>
      <c r="AA22" s="50">
        <v>127</v>
      </c>
      <c r="AB22" s="50">
        <v>23</v>
      </c>
      <c r="AC22" s="50">
        <v>31</v>
      </c>
      <c r="AD22" s="74">
        <v>73</v>
      </c>
      <c r="AE22" s="33">
        <v>0.90702947850000004</v>
      </c>
      <c r="AF22" s="71">
        <v>0</v>
      </c>
      <c r="AG22" s="35">
        <v>0.63</v>
      </c>
      <c r="AH22" s="34">
        <v>7.1471113757999998</v>
      </c>
      <c r="AI22" s="34">
        <v>10.4228707564</v>
      </c>
      <c r="AJ22" s="34">
        <v>19.237641453199998</v>
      </c>
      <c r="AK22" s="34">
        <v>52.8290649196</v>
      </c>
      <c r="AL22" s="34">
        <v>3.5735556878999999</v>
      </c>
      <c r="AM22" s="34">
        <v>6.3728409768000001</v>
      </c>
      <c r="AN22" s="35">
        <v>0.41691483029999998</v>
      </c>
    </row>
    <row r="23" spans="1:40" x14ac:dyDescent="0.2">
      <c r="A23" s="29">
        <v>3561</v>
      </c>
      <c r="B23" s="30" t="s">
        <v>35</v>
      </c>
      <c r="C23" s="5">
        <v>3493</v>
      </c>
      <c r="D23" s="31">
        <v>-0.3707929264</v>
      </c>
      <c r="E23" s="5">
        <v>18.287000680599999</v>
      </c>
      <c r="F23" s="71">
        <v>8.6458631549000007</v>
      </c>
      <c r="G23" s="31">
        <v>19.324363011700001</v>
      </c>
      <c r="H23" s="31">
        <v>55.138849126799997</v>
      </c>
      <c r="I23" s="71">
        <v>25.536787861400001</v>
      </c>
      <c r="J23" s="31">
        <v>3.7095163361000001</v>
      </c>
      <c r="K23" s="31">
        <v>0.28534741050000001</v>
      </c>
      <c r="L23" s="31">
        <v>7.1336852618000002</v>
      </c>
      <c r="M23" s="71">
        <v>10.5578541875</v>
      </c>
      <c r="N23" s="5">
        <v>1468</v>
      </c>
      <c r="O23" s="71">
        <v>2.3092643052000001</v>
      </c>
      <c r="P23" s="32">
        <v>191.01</v>
      </c>
      <c r="Q23" s="31">
        <v>1.7699115044</v>
      </c>
      <c r="R23" s="5">
        <v>56</v>
      </c>
      <c r="S23" s="31">
        <v>18.961093365499998</v>
      </c>
      <c r="T23" s="5">
        <v>-446</v>
      </c>
      <c r="U23" s="31">
        <v>33.445043724100003</v>
      </c>
      <c r="V23" s="71">
        <v>45.823951405999999</v>
      </c>
      <c r="W23" s="50">
        <v>2165</v>
      </c>
      <c r="X23" s="50">
        <v>214</v>
      </c>
      <c r="Y23" s="50">
        <v>635</v>
      </c>
      <c r="Z23" s="50">
        <v>1316</v>
      </c>
      <c r="AA23" s="50">
        <v>425</v>
      </c>
      <c r="AB23" s="50">
        <v>66</v>
      </c>
      <c r="AC23" s="50">
        <v>100</v>
      </c>
      <c r="AD23" s="74">
        <v>259</v>
      </c>
      <c r="AE23" s="33">
        <v>2.8248587570999999</v>
      </c>
      <c r="AF23" s="71">
        <v>1.1376564278000001</v>
      </c>
      <c r="AG23" s="35">
        <v>0.46</v>
      </c>
      <c r="AH23" s="34">
        <v>11.018894578799999</v>
      </c>
      <c r="AI23" s="34">
        <v>20.2013067279</v>
      </c>
      <c r="AJ23" s="34">
        <v>18.506092177300001</v>
      </c>
      <c r="AK23" s="34">
        <v>35.987992230300001</v>
      </c>
      <c r="AL23" s="34">
        <v>7.6461239625999999</v>
      </c>
      <c r="AM23" s="34">
        <v>4.3616457708</v>
      </c>
      <c r="AN23" s="35">
        <v>2.2779445524000002</v>
      </c>
    </row>
    <row r="24" spans="1:40" x14ac:dyDescent="0.2">
      <c r="A24" s="29">
        <v>3572</v>
      </c>
      <c r="B24" s="30" t="s">
        <v>36</v>
      </c>
      <c r="C24" s="5">
        <v>620</v>
      </c>
      <c r="D24" s="31">
        <v>7.0811744386999997</v>
      </c>
      <c r="E24" s="5">
        <v>27.728085867600001</v>
      </c>
      <c r="F24" s="71">
        <v>13.548387096800001</v>
      </c>
      <c r="G24" s="31">
        <v>18.709677419399998</v>
      </c>
      <c r="H24" s="31">
        <v>52.903225806499997</v>
      </c>
      <c r="I24" s="71">
        <v>28.3870967742</v>
      </c>
      <c r="J24" s="31">
        <v>3.2388663968000002</v>
      </c>
      <c r="K24" s="31">
        <v>0</v>
      </c>
      <c r="L24" s="31">
        <v>4.8582995951000001</v>
      </c>
      <c r="M24" s="71">
        <v>8.0971659919000007</v>
      </c>
      <c r="N24" s="5">
        <v>269</v>
      </c>
      <c r="O24" s="71">
        <v>2.3011152415999998</v>
      </c>
      <c r="P24" s="32">
        <v>22.36</v>
      </c>
      <c r="Q24" s="31">
        <v>2.6398210291000002</v>
      </c>
      <c r="R24" s="5">
        <v>18</v>
      </c>
      <c r="S24" s="31">
        <v>60</v>
      </c>
      <c r="T24" s="5">
        <v>-79</v>
      </c>
      <c r="U24" s="31">
        <v>20.044742729300001</v>
      </c>
      <c r="V24" s="71">
        <v>17.3154362416</v>
      </c>
      <c r="W24" s="50">
        <v>240</v>
      </c>
      <c r="X24" s="50">
        <v>29</v>
      </c>
      <c r="Y24" s="50">
        <v>59</v>
      </c>
      <c r="Z24" s="50">
        <v>152</v>
      </c>
      <c r="AA24" s="50" t="s">
        <v>317</v>
      </c>
      <c r="AB24" s="50">
        <v>11</v>
      </c>
      <c r="AC24" s="50" t="s">
        <v>317</v>
      </c>
      <c r="AD24" s="74">
        <v>28</v>
      </c>
      <c r="AE24" s="33">
        <v>1.1895910781000001</v>
      </c>
      <c r="AF24" s="71">
        <v>8.0256821830000007</v>
      </c>
      <c r="AG24" s="35" t="s">
        <v>317</v>
      </c>
      <c r="AH24" s="34">
        <v>7.1948261923999999</v>
      </c>
      <c r="AI24" s="34">
        <v>45.432497978999997</v>
      </c>
      <c r="AJ24" s="34">
        <v>6.3055780112999997</v>
      </c>
      <c r="AK24" s="34">
        <v>29.345189975699999</v>
      </c>
      <c r="AL24" s="34">
        <v>7.8415521423000003</v>
      </c>
      <c r="AM24" s="34">
        <v>2.0210185934</v>
      </c>
      <c r="AN24" s="35">
        <v>1.8593371058999999</v>
      </c>
    </row>
    <row r="25" spans="1:40" x14ac:dyDescent="0.2">
      <c r="A25" s="29">
        <v>3575</v>
      </c>
      <c r="B25" s="30" t="s">
        <v>37</v>
      </c>
      <c r="C25" s="5">
        <v>1885</v>
      </c>
      <c r="D25" s="31">
        <v>40.044576523000003</v>
      </c>
      <c r="E25" s="5">
        <v>59.444970040999998</v>
      </c>
      <c r="F25" s="71">
        <v>19.734748010600001</v>
      </c>
      <c r="G25" s="31">
        <v>14.5358090186</v>
      </c>
      <c r="H25" s="31">
        <v>62.493368700300003</v>
      </c>
      <c r="I25" s="71">
        <v>22.9708222812</v>
      </c>
      <c r="J25" s="31">
        <v>6.4119690087999999</v>
      </c>
      <c r="K25" s="31">
        <v>3.2059845043999999</v>
      </c>
      <c r="L25" s="31">
        <v>5.3433075072999996</v>
      </c>
      <c r="M25" s="71">
        <v>6.4119690087999999</v>
      </c>
      <c r="N25" s="5">
        <v>951</v>
      </c>
      <c r="O25" s="71">
        <v>1.9074658254000001</v>
      </c>
      <c r="P25" s="32">
        <v>31.71</v>
      </c>
      <c r="Q25" s="31">
        <v>3.9772727272999999</v>
      </c>
      <c r="R25" s="5">
        <v>24</v>
      </c>
      <c r="S25" s="31">
        <v>34.217171717200003</v>
      </c>
      <c r="T25" s="5">
        <v>-52</v>
      </c>
      <c r="U25" s="31">
        <v>30.839646464600001</v>
      </c>
      <c r="V25" s="71">
        <v>30.965909090899999</v>
      </c>
      <c r="W25" s="50">
        <v>1445</v>
      </c>
      <c r="X25" s="50">
        <v>24</v>
      </c>
      <c r="Y25" s="50">
        <v>123</v>
      </c>
      <c r="Z25" s="50">
        <v>1298</v>
      </c>
      <c r="AA25" s="50">
        <v>179</v>
      </c>
      <c r="AB25" s="50">
        <v>11</v>
      </c>
      <c r="AC25" s="50">
        <v>29</v>
      </c>
      <c r="AD25" s="74">
        <v>139</v>
      </c>
      <c r="AE25" s="33">
        <v>2.7256814203999999</v>
      </c>
      <c r="AF25" s="71">
        <v>20.512820512800001</v>
      </c>
      <c r="AG25" s="35" t="s">
        <v>317</v>
      </c>
      <c r="AH25" s="34">
        <v>14.0369580668</v>
      </c>
      <c r="AI25" s="34">
        <v>27.221037668800001</v>
      </c>
      <c r="AJ25" s="34">
        <v>9.8081023454</v>
      </c>
      <c r="AK25" s="34">
        <v>31.378820184799999</v>
      </c>
      <c r="AL25" s="34">
        <v>7.9601990049999998</v>
      </c>
      <c r="AM25" s="34">
        <v>5.1883439943000003</v>
      </c>
      <c r="AN25" s="35">
        <v>4.4065387348999998</v>
      </c>
    </row>
    <row r="26" spans="1:40" x14ac:dyDescent="0.2">
      <c r="A26" s="29">
        <v>3581</v>
      </c>
      <c r="B26" s="30" t="s">
        <v>38</v>
      </c>
      <c r="C26" s="5">
        <v>728</v>
      </c>
      <c r="D26" s="31">
        <v>8.4947839046000002</v>
      </c>
      <c r="E26" s="5">
        <v>105.20231213869999</v>
      </c>
      <c r="F26" s="71">
        <v>9.4780219779999992</v>
      </c>
      <c r="G26" s="31">
        <v>21.565934065899999</v>
      </c>
      <c r="H26" s="31">
        <v>55.357142857100001</v>
      </c>
      <c r="I26" s="71">
        <v>23.076923076900002</v>
      </c>
      <c r="J26" s="31">
        <v>5.5286800276000001</v>
      </c>
      <c r="K26" s="31">
        <v>2.7643400138000001</v>
      </c>
      <c r="L26" s="31">
        <v>6.9108500346000001</v>
      </c>
      <c r="M26" s="71">
        <v>2.7643400138000001</v>
      </c>
      <c r="N26" s="5">
        <v>322</v>
      </c>
      <c r="O26" s="71">
        <v>2.2577639752000001</v>
      </c>
      <c r="P26" s="32">
        <v>6.92</v>
      </c>
      <c r="Q26" s="31">
        <v>9.3525179856000005</v>
      </c>
      <c r="R26" s="5">
        <v>37</v>
      </c>
      <c r="S26" s="31">
        <v>19.1366906475</v>
      </c>
      <c r="T26" s="5">
        <v>-41</v>
      </c>
      <c r="U26" s="31">
        <v>58.992805755399999</v>
      </c>
      <c r="V26" s="71">
        <v>12.5179856115</v>
      </c>
      <c r="W26" s="50">
        <v>109</v>
      </c>
      <c r="X26" s="50">
        <v>12</v>
      </c>
      <c r="Y26" s="50">
        <v>21</v>
      </c>
      <c r="Z26" s="50">
        <v>76</v>
      </c>
      <c r="AA26" s="50">
        <v>44</v>
      </c>
      <c r="AB26" s="50">
        <v>4</v>
      </c>
      <c r="AC26" s="50">
        <v>7</v>
      </c>
      <c r="AD26" s="74">
        <v>33</v>
      </c>
      <c r="AE26" s="33">
        <v>2.0161290322999998</v>
      </c>
      <c r="AF26" s="71">
        <v>23.323615160300001</v>
      </c>
      <c r="AG26" s="35" t="s">
        <v>317</v>
      </c>
      <c r="AH26" s="34">
        <v>7.5357950263999998</v>
      </c>
      <c r="AI26" s="34">
        <v>29.6910324039</v>
      </c>
      <c r="AJ26" s="34">
        <v>14.845516202000001</v>
      </c>
      <c r="AK26" s="34">
        <v>22.532027128900001</v>
      </c>
      <c r="AL26" s="34">
        <v>8.0633006781999992</v>
      </c>
      <c r="AM26" s="34">
        <v>8.4400904294999997</v>
      </c>
      <c r="AN26" s="35">
        <v>8.8922381310999992</v>
      </c>
    </row>
    <row r="27" spans="1:40" x14ac:dyDescent="0.2">
      <c r="A27" s="29">
        <v>3582</v>
      </c>
      <c r="B27" s="30" t="s">
        <v>39</v>
      </c>
      <c r="C27" s="5">
        <v>612</v>
      </c>
      <c r="D27" s="31">
        <v>17.017208412999999</v>
      </c>
      <c r="E27" s="5">
        <v>127.76617954069999</v>
      </c>
      <c r="F27" s="71">
        <v>21.078431372499999</v>
      </c>
      <c r="G27" s="31">
        <v>17.483660130699999</v>
      </c>
      <c r="H27" s="31">
        <v>64.379084967300003</v>
      </c>
      <c r="I27" s="71">
        <v>18.137254901999999</v>
      </c>
      <c r="J27" s="31">
        <v>6.3492063492000002</v>
      </c>
      <c r="K27" s="31">
        <v>4.7619047619000003</v>
      </c>
      <c r="L27" s="31">
        <v>17.460317460300001</v>
      </c>
      <c r="M27" s="71">
        <v>11.1111111111</v>
      </c>
      <c r="N27" s="5">
        <v>294</v>
      </c>
      <c r="O27" s="71">
        <v>2.0714285713999998</v>
      </c>
      <c r="P27" s="32">
        <v>4.79</v>
      </c>
      <c r="Q27" s="31">
        <v>7.4844074844000001</v>
      </c>
      <c r="R27" s="5">
        <v>12</v>
      </c>
      <c r="S27" s="31">
        <v>29.106029106000001</v>
      </c>
      <c r="T27" s="5">
        <v>-22</v>
      </c>
      <c r="U27" s="31">
        <v>56.340956341000002</v>
      </c>
      <c r="V27" s="71">
        <v>7.0686070686000004</v>
      </c>
      <c r="W27" s="50">
        <v>299</v>
      </c>
      <c r="X27" s="50">
        <v>13</v>
      </c>
      <c r="Y27" s="50">
        <v>58</v>
      </c>
      <c r="Z27" s="50">
        <v>228</v>
      </c>
      <c r="AA27" s="50">
        <v>80</v>
      </c>
      <c r="AB27" s="50">
        <v>5</v>
      </c>
      <c r="AC27" s="50">
        <v>17</v>
      </c>
      <c r="AD27" s="74">
        <v>58</v>
      </c>
      <c r="AE27" s="33">
        <v>0.55248618780000003</v>
      </c>
      <c r="AF27" s="71">
        <v>1.6051364366</v>
      </c>
      <c r="AG27" s="35">
        <v>1.54</v>
      </c>
      <c r="AH27" s="34">
        <v>3.2544378697999998</v>
      </c>
      <c r="AI27" s="34">
        <v>40.236686390499997</v>
      </c>
      <c r="AJ27" s="34">
        <v>5.7692307692</v>
      </c>
      <c r="AK27" s="34">
        <v>31.213017751500001</v>
      </c>
      <c r="AL27" s="34">
        <v>11.2426035503</v>
      </c>
      <c r="AM27" s="34">
        <v>4.8816568047000004</v>
      </c>
      <c r="AN27" s="35">
        <v>3.4023668639000002</v>
      </c>
    </row>
    <row r="28" spans="1:40" x14ac:dyDescent="0.2">
      <c r="A28" s="29">
        <v>3603</v>
      </c>
      <c r="B28" s="30" t="s">
        <v>40</v>
      </c>
      <c r="C28" s="5">
        <v>979</v>
      </c>
      <c r="D28" s="31">
        <v>-8.2474226803999997</v>
      </c>
      <c r="E28" s="5">
        <v>5.5764411027999996</v>
      </c>
      <c r="F28" s="71">
        <v>20.020429009200001</v>
      </c>
      <c r="G28" s="31">
        <v>14.708886618999999</v>
      </c>
      <c r="H28" s="31">
        <v>62.104187946899998</v>
      </c>
      <c r="I28" s="71">
        <v>23.186925434100001</v>
      </c>
      <c r="J28" s="31">
        <v>4.0281973817000001</v>
      </c>
      <c r="K28" s="31">
        <v>1.0070493454</v>
      </c>
      <c r="L28" s="31">
        <v>7.0493454178999997</v>
      </c>
      <c r="M28" s="71">
        <v>10.070493454199999</v>
      </c>
      <c r="N28" s="5">
        <v>476</v>
      </c>
      <c r="O28" s="71">
        <v>2.0567226890999999</v>
      </c>
      <c r="P28" s="32">
        <v>175.56</v>
      </c>
      <c r="Q28" s="31">
        <v>0.56410256410000004</v>
      </c>
      <c r="R28" s="5">
        <v>29</v>
      </c>
      <c r="S28" s="31">
        <v>32.159544159500001</v>
      </c>
      <c r="T28" s="5">
        <v>-368</v>
      </c>
      <c r="U28" s="31">
        <v>12.239316239300001</v>
      </c>
      <c r="V28" s="71">
        <v>55.037037036999997</v>
      </c>
      <c r="W28" s="50">
        <v>686</v>
      </c>
      <c r="X28" s="50">
        <v>73</v>
      </c>
      <c r="Y28" s="50">
        <v>192</v>
      </c>
      <c r="Z28" s="50">
        <v>421</v>
      </c>
      <c r="AA28" s="50">
        <v>115</v>
      </c>
      <c r="AB28" s="50">
        <v>30</v>
      </c>
      <c r="AC28" s="50">
        <v>19</v>
      </c>
      <c r="AD28" s="74">
        <v>66</v>
      </c>
      <c r="AE28" s="33">
        <v>2.7944111775999998</v>
      </c>
      <c r="AF28" s="71">
        <v>0</v>
      </c>
      <c r="AG28" s="35">
        <v>1.29</v>
      </c>
      <c r="AH28" s="34">
        <v>6.0155239326999999</v>
      </c>
      <c r="AI28" s="34">
        <v>46.183699870600002</v>
      </c>
      <c r="AJ28" s="34">
        <v>6.9857697283000002</v>
      </c>
      <c r="AK28" s="34">
        <v>16.6235446313</v>
      </c>
      <c r="AL28" s="34">
        <v>3.1047865459000001</v>
      </c>
      <c r="AM28" s="34">
        <v>16.882276843500001</v>
      </c>
      <c r="AN28" s="35">
        <v>4.2043984476</v>
      </c>
    </row>
    <row r="29" spans="1:40" x14ac:dyDescent="0.2">
      <c r="A29" s="29">
        <v>3618</v>
      </c>
      <c r="B29" s="30" t="s">
        <v>41</v>
      </c>
      <c r="C29" s="5">
        <v>2019</v>
      </c>
      <c r="D29" s="31">
        <v>-8.8898916967999995</v>
      </c>
      <c r="E29" s="5">
        <v>12.2008701958</v>
      </c>
      <c r="F29" s="71">
        <v>6.3893016344999998</v>
      </c>
      <c r="G29" s="31">
        <v>13.917781079699999</v>
      </c>
      <c r="H29" s="31">
        <v>56.760772659700002</v>
      </c>
      <c r="I29" s="71">
        <v>29.3214462605</v>
      </c>
      <c r="J29" s="31">
        <v>3.4610630408</v>
      </c>
      <c r="K29" s="31">
        <v>1.4833127317999999</v>
      </c>
      <c r="L29" s="31">
        <v>8.4054388133</v>
      </c>
      <c r="M29" s="71">
        <v>10.383189122399999</v>
      </c>
      <c r="N29" s="5">
        <v>922</v>
      </c>
      <c r="O29" s="71">
        <v>2.1496746203999999</v>
      </c>
      <c r="P29" s="32">
        <v>165.48</v>
      </c>
      <c r="Q29" s="31">
        <v>1.4385880076999999</v>
      </c>
      <c r="R29" s="5">
        <v>46</v>
      </c>
      <c r="S29" s="31">
        <v>44.831963249499999</v>
      </c>
      <c r="T29" s="5">
        <v>-385</v>
      </c>
      <c r="U29" s="31">
        <v>21.723887814299999</v>
      </c>
      <c r="V29" s="71">
        <v>32.005560928400001</v>
      </c>
      <c r="W29" s="50">
        <v>828</v>
      </c>
      <c r="X29" s="50">
        <v>252</v>
      </c>
      <c r="Y29" s="50">
        <v>161</v>
      </c>
      <c r="Z29" s="50">
        <v>415</v>
      </c>
      <c r="AA29" s="50">
        <v>237</v>
      </c>
      <c r="AB29" s="50">
        <v>103</v>
      </c>
      <c r="AC29" s="50">
        <v>34</v>
      </c>
      <c r="AD29" s="74">
        <v>100</v>
      </c>
      <c r="AE29" s="33">
        <v>0.85365853660000002</v>
      </c>
      <c r="AF29" s="71">
        <v>4.8851978505</v>
      </c>
      <c r="AG29" s="35" t="s">
        <v>317</v>
      </c>
      <c r="AH29" s="34">
        <v>2.0996711358</v>
      </c>
      <c r="AI29" s="34">
        <v>56.083986845399998</v>
      </c>
      <c r="AJ29" s="34">
        <v>5.9954464962999996</v>
      </c>
      <c r="AK29" s="34">
        <v>22.4892486719</v>
      </c>
      <c r="AL29" s="34">
        <v>3.3645332659</v>
      </c>
      <c r="AM29" s="34">
        <v>5.4895016442999998</v>
      </c>
      <c r="AN29" s="35">
        <v>4.4776119403000001</v>
      </c>
    </row>
    <row r="30" spans="1:40" x14ac:dyDescent="0.2">
      <c r="A30" s="29">
        <v>3619</v>
      </c>
      <c r="B30" s="30" t="s">
        <v>42</v>
      </c>
      <c r="C30" s="5">
        <v>4757</v>
      </c>
      <c r="D30" s="31">
        <v>3.2111087004000001</v>
      </c>
      <c r="E30" s="5">
        <v>35.638297872300001</v>
      </c>
      <c r="F30" s="71">
        <v>16.312802186300001</v>
      </c>
      <c r="G30" s="31">
        <v>18.4359890687</v>
      </c>
      <c r="H30" s="31">
        <v>58.713474879099998</v>
      </c>
      <c r="I30" s="71">
        <v>22.850536052100001</v>
      </c>
      <c r="J30" s="31">
        <v>3.1535793124999998</v>
      </c>
      <c r="K30" s="31">
        <v>1.8921475875</v>
      </c>
      <c r="L30" s="31">
        <v>7.7788289709000003</v>
      </c>
      <c r="M30" s="71">
        <v>12.404078629200001</v>
      </c>
      <c r="N30" s="5">
        <v>2112</v>
      </c>
      <c r="O30" s="71">
        <v>2.1638257576000002</v>
      </c>
      <c r="P30" s="32">
        <v>133.47999999999999</v>
      </c>
      <c r="Q30" s="31">
        <v>2.7278177457999999</v>
      </c>
      <c r="R30" s="5">
        <v>64</v>
      </c>
      <c r="S30" s="31">
        <v>36.098621103100001</v>
      </c>
      <c r="T30" s="5">
        <v>-383</v>
      </c>
      <c r="U30" s="31">
        <v>37.8447242206</v>
      </c>
      <c r="V30" s="71">
        <v>23.3288369305</v>
      </c>
      <c r="W30" s="50">
        <v>3229</v>
      </c>
      <c r="X30" s="50">
        <v>199</v>
      </c>
      <c r="Y30" s="50">
        <v>576</v>
      </c>
      <c r="Z30" s="50">
        <v>2454</v>
      </c>
      <c r="AA30" s="50">
        <v>489</v>
      </c>
      <c r="AB30" s="50">
        <v>78</v>
      </c>
      <c r="AC30" s="50">
        <v>64</v>
      </c>
      <c r="AD30" s="74">
        <v>347</v>
      </c>
      <c r="AE30" s="33">
        <v>1.1442336646</v>
      </c>
      <c r="AF30" s="71">
        <v>11.692176870699999</v>
      </c>
      <c r="AG30" s="35">
        <v>1.6</v>
      </c>
      <c r="AH30" s="34">
        <v>5.1581166549999997</v>
      </c>
      <c r="AI30" s="34">
        <v>36.8657765285</v>
      </c>
      <c r="AJ30" s="34">
        <v>11.440618411799999</v>
      </c>
      <c r="AK30" s="34">
        <v>28.151791988799999</v>
      </c>
      <c r="AL30" s="34">
        <v>6.9290231903999997</v>
      </c>
      <c r="AM30" s="34">
        <v>7.2382290935000002</v>
      </c>
      <c r="AN30" s="35">
        <v>4.2164441321000004</v>
      </c>
    </row>
    <row r="31" spans="1:40" x14ac:dyDescent="0.2">
      <c r="A31" s="29">
        <v>3633</v>
      </c>
      <c r="B31" s="30" t="s">
        <v>43</v>
      </c>
      <c r="C31" s="5">
        <v>357</v>
      </c>
      <c r="D31" s="31">
        <v>2</v>
      </c>
      <c r="E31" s="5">
        <v>270.45454545450002</v>
      </c>
      <c r="F31" s="71">
        <v>10.9243697479</v>
      </c>
      <c r="G31" s="31">
        <v>20.728291316499998</v>
      </c>
      <c r="H31" s="31">
        <v>55.742296918800001</v>
      </c>
      <c r="I31" s="71">
        <v>23.529411764700001</v>
      </c>
      <c r="J31" s="31">
        <v>2.8169014085000001</v>
      </c>
      <c r="K31" s="31">
        <v>0</v>
      </c>
      <c r="L31" s="31">
        <v>8.4507042254000009</v>
      </c>
      <c r="M31" s="71">
        <v>14.0845070423</v>
      </c>
      <c r="N31" s="5">
        <v>159</v>
      </c>
      <c r="O31" s="71">
        <v>2.2264150943000001</v>
      </c>
      <c r="P31" s="32">
        <v>1.32</v>
      </c>
      <c r="Q31" s="31">
        <v>10.7692307692</v>
      </c>
      <c r="R31" s="5">
        <v>1</v>
      </c>
      <c r="S31" s="31">
        <v>50</v>
      </c>
      <c r="T31" s="5">
        <v>-2</v>
      </c>
      <c r="U31" s="31">
        <v>33.076923076900002</v>
      </c>
      <c r="V31" s="71">
        <v>6.1538461538</v>
      </c>
      <c r="W31" s="50" t="s">
        <v>317</v>
      </c>
      <c r="X31" s="50">
        <v>13</v>
      </c>
      <c r="Y31" s="50" t="s">
        <v>317</v>
      </c>
      <c r="Z31" s="50">
        <v>169</v>
      </c>
      <c r="AA31" s="50" t="s">
        <v>317</v>
      </c>
      <c r="AB31" s="50">
        <v>4</v>
      </c>
      <c r="AC31" s="50" t="s">
        <v>317</v>
      </c>
      <c r="AD31" s="74">
        <v>22</v>
      </c>
      <c r="AE31" s="33">
        <v>1.0050251256</v>
      </c>
      <c r="AF31" s="71">
        <v>5.7306590257999996</v>
      </c>
      <c r="AG31" s="35" t="s">
        <v>317</v>
      </c>
      <c r="AH31" s="34">
        <v>15.2103559871</v>
      </c>
      <c r="AI31" s="34">
        <v>7.4433656957999998</v>
      </c>
      <c r="AJ31" s="34">
        <v>16.990291262100001</v>
      </c>
      <c r="AK31" s="34">
        <v>32.847896440100001</v>
      </c>
      <c r="AL31" s="34">
        <v>6.9579288025999997</v>
      </c>
      <c r="AM31" s="34">
        <v>15.5339805825</v>
      </c>
      <c r="AN31" s="35">
        <v>5.0161812297999999</v>
      </c>
    </row>
    <row r="32" spans="1:40" x14ac:dyDescent="0.2">
      <c r="A32" s="29">
        <v>3637</v>
      </c>
      <c r="B32" s="30" t="s">
        <v>44</v>
      </c>
      <c r="C32" s="5">
        <v>304</v>
      </c>
      <c r="D32" s="31">
        <v>-3.1847133757999999</v>
      </c>
      <c r="E32" s="5">
        <v>97.749196141499993</v>
      </c>
      <c r="F32" s="71">
        <v>12.1710526316</v>
      </c>
      <c r="G32" s="31">
        <v>19.736842105299999</v>
      </c>
      <c r="H32" s="31">
        <v>62.171052631599999</v>
      </c>
      <c r="I32" s="71">
        <v>18.092105263200001</v>
      </c>
      <c r="J32" s="31">
        <v>0</v>
      </c>
      <c r="K32" s="31">
        <v>3.3167495854000002</v>
      </c>
      <c r="L32" s="31">
        <v>9.9502487562000006</v>
      </c>
      <c r="M32" s="71">
        <v>0</v>
      </c>
      <c r="N32" s="5">
        <v>131</v>
      </c>
      <c r="O32" s="71">
        <v>2.3053435114999998</v>
      </c>
      <c r="P32" s="32">
        <v>3.11</v>
      </c>
      <c r="Q32" s="31">
        <v>9.3548387096999992</v>
      </c>
      <c r="R32" s="5">
        <v>5</v>
      </c>
      <c r="S32" s="31">
        <v>11.2903225806</v>
      </c>
      <c r="T32" s="5">
        <v>-9</v>
      </c>
      <c r="U32" s="31">
        <v>68.387096774200003</v>
      </c>
      <c r="V32" s="71">
        <v>10.967741935499999</v>
      </c>
      <c r="W32" s="50">
        <v>493</v>
      </c>
      <c r="X32" s="50">
        <v>13</v>
      </c>
      <c r="Y32" s="50">
        <v>31</v>
      </c>
      <c r="Z32" s="50">
        <v>449</v>
      </c>
      <c r="AA32" s="50">
        <v>27</v>
      </c>
      <c r="AB32" s="50">
        <v>5</v>
      </c>
      <c r="AC32" s="50">
        <v>6</v>
      </c>
      <c r="AD32" s="74">
        <v>16</v>
      </c>
      <c r="AE32" s="33">
        <v>2.5</v>
      </c>
      <c r="AF32" s="71">
        <v>0</v>
      </c>
      <c r="AG32" s="35" t="s">
        <v>317</v>
      </c>
      <c r="AH32" s="34">
        <v>7.6106194690000004</v>
      </c>
      <c r="AI32" s="34">
        <v>7.2566371681000001</v>
      </c>
      <c r="AJ32" s="34">
        <v>19.823008849600001</v>
      </c>
      <c r="AK32" s="34">
        <v>37.1681415929</v>
      </c>
      <c r="AL32" s="34">
        <v>8.1415929204000008</v>
      </c>
      <c r="AM32" s="34">
        <v>13.097345132699999</v>
      </c>
      <c r="AN32" s="35">
        <v>6.9026548672999999</v>
      </c>
    </row>
    <row r="33" spans="1:40" x14ac:dyDescent="0.2">
      <c r="A33" s="29">
        <v>3638</v>
      </c>
      <c r="B33" s="30" t="s">
        <v>45</v>
      </c>
      <c r="C33" s="5">
        <v>790</v>
      </c>
      <c r="D33" s="31">
        <v>-2.8290282903000001</v>
      </c>
      <c r="E33" s="5">
        <v>55.283414975500001</v>
      </c>
      <c r="F33" s="71">
        <v>3.4177215190000001</v>
      </c>
      <c r="G33" s="31">
        <v>21.012658227799999</v>
      </c>
      <c r="H33" s="31">
        <v>56.835443038000001</v>
      </c>
      <c r="I33" s="71">
        <v>22.1518987342</v>
      </c>
      <c r="J33" s="31">
        <v>1.2666244459</v>
      </c>
      <c r="K33" s="31">
        <v>1.2666244459</v>
      </c>
      <c r="L33" s="31">
        <v>15.199493350199999</v>
      </c>
      <c r="M33" s="71">
        <v>15.199493350199999</v>
      </c>
      <c r="N33" s="5">
        <v>336</v>
      </c>
      <c r="O33" s="71">
        <v>2.3273809524</v>
      </c>
      <c r="P33" s="32">
        <v>14.29</v>
      </c>
      <c r="Q33" s="31">
        <v>3.7788663401</v>
      </c>
      <c r="R33" s="5">
        <v>9</v>
      </c>
      <c r="S33" s="31">
        <v>25.7522743177</v>
      </c>
      <c r="T33" s="5">
        <v>-33</v>
      </c>
      <c r="U33" s="31">
        <v>64.100769769099998</v>
      </c>
      <c r="V33" s="71">
        <v>6.3680895730999998</v>
      </c>
      <c r="W33" s="50">
        <v>416</v>
      </c>
      <c r="X33" s="50">
        <v>28</v>
      </c>
      <c r="Y33" s="50">
        <v>46</v>
      </c>
      <c r="Z33" s="50">
        <v>342</v>
      </c>
      <c r="AA33" s="50">
        <v>68</v>
      </c>
      <c r="AB33" s="50">
        <v>11</v>
      </c>
      <c r="AC33" s="50">
        <v>5</v>
      </c>
      <c r="AD33" s="74">
        <v>52</v>
      </c>
      <c r="AE33" s="33">
        <v>0.20790020789999999</v>
      </c>
      <c r="AF33" s="71">
        <v>2.4783147460000001</v>
      </c>
      <c r="AG33" s="35" t="s">
        <v>317</v>
      </c>
      <c r="AH33" s="34">
        <v>10.113780025300001</v>
      </c>
      <c r="AI33" s="34">
        <v>8.8495575220999996</v>
      </c>
      <c r="AJ33" s="34">
        <v>23.072060682699998</v>
      </c>
      <c r="AK33" s="34">
        <v>28.950695322400001</v>
      </c>
      <c r="AL33" s="34">
        <v>11.2515802781</v>
      </c>
      <c r="AM33" s="34">
        <v>9.2920353981999995</v>
      </c>
      <c r="AN33" s="35">
        <v>8.4702907712000002</v>
      </c>
    </row>
    <row r="34" spans="1:40" x14ac:dyDescent="0.2">
      <c r="A34" s="29">
        <v>3640</v>
      </c>
      <c r="B34" s="30" t="s">
        <v>46</v>
      </c>
      <c r="C34" s="5">
        <v>960</v>
      </c>
      <c r="D34" s="31">
        <v>9.7142857143000008</v>
      </c>
      <c r="E34" s="5">
        <v>103.4482758621</v>
      </c>
      <c r="F34" s="71">
        <v>16.770833333300001</v>
      </c>
      <c r="G34" s="31">
        <v>23.229166666699999</v>
      </c>
      <c r="H34" s="31">
        <v>54.791666666700003</v>
      </c>
      <c r="I34" s="71">
        <v>21.979166666699999</v>
      </c>
      <c r="J34" s="31">
        <v>4.2038885969999997</v>
      </c>
      <c r="K34" s="31">
        <v>0</v>
      </c>
      <c r="L34" s="31">
        <v>6.3058328954</v>
      </c>
      <c r="M34" s="71">
        <v>7.3568050446999997</v>
      </c>
      <c r="N34" s="5">
        <v>402</v>
      </c>
      <c r="O34" s="71">
        <v>2.3656716418000001</v>
      </c>
      <c r="P34" s="32">
        <v>9.2799999999999994</v>
      </c>
      <c r="Q34" s="31">
        <v>8.0645161289999994</v>
      </c>
      <c r="R34" s="5">
        <v>7</v>
      </c>
      <c r="S34" s="31">
        <v>14.623655914</v>
      </c>
      <c r="T34" s="5">
        <v>-4</v>
      </c>
      <c r="U34" s="31">
        <v>70.430107526900002</v>
      </c>
      <c r="V34" s="71">
        <v>6.8817204300999997</v>
      </c>
      <c r="W34" s="50">
        <v>341</v>
      </c>
      <c r="X34" s="50">
        <v>12</v>
      </c>
      <c r="Y34" s="50">
        <v>195</v>
      </c>
      <c r="Z34" s="50">
        <v>134</v>
      </c>
      <c r="AA34" s="50">
        <v>78</v>
      </c>
      <c r="AB34" s="50">
        <v>5</v>
      </c>
      <c r="AC34" s="50">
        <v>25</v>
      </c>
      <c r="AD34" s="74">
        <v>48</v>
      </c>
      <c r="AE34" s="33">
        <v>4.0322580644999997</v>
      </c>
      <c r="AF34" s="71">
        <v>11.8279569892</v>
      </c>
      <c r="AG34" s="35">
        <v>0.74</v>
      </c>
      <c r="AH34" s="34">
        <v>14.052795031100001</v>
      </c>
      <c r="AI34" s="34">
        <v>6.8322981366000004</v>
      </c>
      <c r="AJ34" s="34">
        <v>14.5186335404</v>
      </c>
      <c r="AK34" s="34">
        <v>39.052795031099997</v>
      </c>
      <c r="AL34" s="34">
        <v>6.4440993788999998</v>
      </c>
      <c r="AM34" s="34">
        <v>15.5279503106</v>
      </c>
      <c r="AN34" s="35">
        <v>3.5714285713999998</v>
      </c>
    </row>
    <row r="35" spans="1:40" x14ac:dyDescent="0.2">
      <c r="A35" s="29">
        <v>3661</v>
      </c>
      <c r="B35" s="30" t="s">
        <v>47</v>
      </c>
      <c r="C35" s="5">
        <v>2264</v>
      </c>
      <c r="D35" s="31">
        <v>12.7490039841</v>
      </c>
      <c r="E35" s="5">
        <v>72.6106478512</v>
      </c>
      <c r="F35" s="71">
        <v>16.519434628999999</v>
      </c>
      <c r="G35" s="31">
        <v>19.920494699599999</v>
      </c>
      <c r="H35" s="31">
        <v>59.849823321599999</v>
      </c>
      <c r="I35" s="71">
        <v>20.229681978799999</v>
      </c>
      <c r="J35" s="31">
        <v>3.1166518255</v>
      </c>
      <c r="K35" s="31">
        <v>2.2261798753000002</v>
      </c>
      <c r="L35" s="31">
        <v>7.1237756011000002</v>
      </c>
      <c r="M35" s="71">
        <v>6.2333036508999999</v>
      </c>
      <c r="N35" s="5">
        <v>944</v>
      </c>
      <c r="O35" s="71">
        <v>2.2584745762999998</v>
      </c>
      <c r="P35" s="32">
        <v>31.18</v>
      </c>
      <c r="Q35" s="31">
        <v>6.25</v>
      </c>
      <c r="R35" s="5">
        <v>39</v>
      </c>
      <c r="S35" s="31">
        <v>50.064102564099997</v>
      </c>
      <c r="T35" s="5">
        <v>-163</v>
      </c>
      <c r="U35" s="31">
        <v>36.506410256400002</v>
      </c>
      <c r="V35" s="71">
        <v>7.1794871794999997</v>
      </c>
      <c r="W35" s="50">
        <v>1255</v>
      </c>
      <c r="X35" s="50">
        <v>103</v>
      </c>
      <c r="Y35" s="50">
        <v>272</v>
      </c>
      <c r="Z35" s="50">
        <v>880</v>
      </c>
      <c r="AA35" s="50">
        <v>181</v>
      </c>
      <c r="AB35" s="50">
        <v>39</v>
      </c>
      <c r="AC35" s="50">
        <v>40</v>
      </c>
      <c r="AD35" s="74">
        <v>102</v>
      </c>
      <c r="AE35" s="33">
        <v>1.0183299389</v>
      </c>
      <c r="AF35" s="71">
        <v>3.2198712052</v>
      </c>
      <c r="AG35" s="35">
        <v>1.08</v>
      </c>
      <c r="AH35" s="34">
        <v>6.6644451848999999</v>
      </c>
      <c r="AI35" s="34">
        <v>17.9940019993</v>
      </c>
      <c r="AJ35" s="34">
        <v>14.0953015661</v>
      </c>
      <c r="AK35" s="34">
        <v>33.455514828399998</v>
      </c>
      <c r="AL35" s="34">
        <v>7.4641786071</v>
      </c>
      <c r="AM35" s="34">
        <v>13.4621792736</v>
      </c>
      <c r="AN35" s="35">
        <v>6.8643785404999997</v>
      </c>
    </row>
    <row r="36" spans="1:40" x14ac:dyDescent="0.2">
      <c r="A36" s="29">
        <v>3662</v>
      </c>
      <c r="B36" s="30" t="s">
        <v>48</v>
      </c>
      <c r="C36" s="5">
        <v>247</v>
      </c>
      <c r="D36" s="31">
        <v>7.8602620087000004</v>
      </c>
      <c r="E36" s="5">
        <v>40.558292282399997</v>
      </c>
      <c r="F36" s="71">
        <v>4.0485829960000004</v>
      </c>
      <c r="G36" s="31">
        <v>27.9352226721</v>
      </c>
      <c r="H36" s="31">
        <v>53.441295546600003</v>
      </c>
      <c r="I36" s="71">
        <v>18.623481781399999</v>
      </c>
      <c r="J36" s="31">
        <v>0</v>
      </c>
      <c r="K36" s="31">
        <v>0</v>
      </c>
      <c r="L36" s="31">
        <v>4.0404040404000003</v>
      </c>
      <c r="M36" s="71">
        <v>8.0808080808000007</v>
      </c>
      <c r="N36" s="5">
        <v>97</v>
      </c>
      <c r="O36" s="71">
        <v>2.5257731958999998</v>
      </c>
      <c r="P36" s="32">
        <v>6.09</v>
      </c>
      <c r="Q36" s="31">
        <v>4.1186161449999998</v>
      </c>
      <c r="R36" s="5">
        <v>4</v>
      </c>
      <c r="S36" s="31">
        <v>49.9176276771</v>
      </c>
      <c r="T36" s="5">
        <v>-28</v>
      </c>
      <c r="U36" s="31">
        <v>30.807248764400001</v>
      </c>
      <c r="V36" s="71">
        <v>15.1565074135</v>
      </c>
      <c r="W36" s="50">
        <v>74</v>
      </c>
      <c r="X36" s="50">
        <v>40</v>
      </c>
      <c r="Y36" s="50">
        <v>5</v>
      </c>
      <c r="Z36" s="50">
        <v>29</v>
      </c>
      <c r="AA36" s="50">
        <v>32</v>
      </c>
      <c r="AB36" s="50">
        <v>14</v>
      </c>
      <c r="AC36" s="50">
        <v>4</v>
      </c>
      <c r="AD36" s="74">
        <v>14</v>
      </c>
      <c r="AE36" s="33">
        <v>3.2051282050999998</v>
      </c>
      <c r="AF36" s="71">
        <v>23.622047244099999</v>
      </c>
      <c r="AG36" s="35" t="s">
        <v>317</v>
      </c>
      <c r="AH36" s="34">
        <v>11.6700201207</v>
      </c>
      <c r="AI36" s="34">
        <v>13.4808853119</v>
      </c>
      <c r="AJ36" s="34">
        <v>8.4507042254000009</v>
      </c>
      <c r="AK36" s="34">
        <v>25.754527162999999</v>
      </c>
      <c r="AL36" s="34">
        <v>9.8591549296000007</v>
      </c>
      <c r="AM36" s="34">
        <v>24.949698189100001</v>
      </c>
      <c r="AN36" s="35">
        <v>5.8350100604000001</v>
      </c>
    </row>
    <row r="37" spans="1:40" x14ac:dyDescent="0.2">
      <c r="A37" s="29">
        <v>3663</v>
      </c>
      <c r="B37" s="30" t="s">
        <v>49</v>
      </c>
      <c r="C37" s="5">
        <v>498</v>
      </c>
      <c r="D37" s="31">
        <v>21.760391198000001</v>
      </c>
      <c r="E37" s="5">
        <v>118.57142857140001</v>
      </c>
      <c r="F37" s="71">
        <v>5.2208835341000004</v>
      </c>
      <c r="G37" s="31">
        <v>22.8915662651</v>
      </c>
      <c r="H37" s="31">
        <v>60.843373493999998</v>
      </c>
      <c r="I37" s="71">
        <v>16.265060241</v>
      </c>
      <c r="J37" s="31">
        <v>0</v>
      </c>
      <c r="K37" s="31">
        <v>0</v>
      </c>
      <c r="L37" s="31">
        <v>4.0567951318000004</v>
      </c>
      <c r="M37" s="71">
        <v>2.0283975659000002</v>
      </c>
      <c r="N37" s="5">
        <v>199</v>
      </c>
      <c r="O37" s="71">
        <v>2.4824120603000002</v>
      </c>
      <c r="P37" s="32">
        <v>4.2</v>
      </c>
      <c r="Q37" s="31">
        <v>6.2052505967</v>
      </c>
      <c r="R37" s="5">
        <v>7</v>
      </c>
      <c r="S37" s="31">
        <v>38.663484486900003</v>
      </c>
      <c r="T37" s="5">
        <v>-5</v>
      </c>
      <c r="U37" s="31">
        <v>52.983293556100001</v>
      </c>
      <c r="V37" s="71">
        <v>2.1479713604000001</v>
      </c>
      <c r="W37" s="50">
        <v>81</v>
      </c>
      <c r="X37" s="50">
        <v>27</v>
      </c>
      <c r="Y37" s="50">
        <v>5</v>
      </c>
      <c r="Z37" s="50">
        <v>49</v>
      </c>
      <c r="AA37" s="50" t="s">
        <v>317</v>
      </c>
      <c r="AB37" s="50">
        <v>10</v>
      </c>
      <c r="AC37" s="50" t="s">
        <v>317</v>
      </c>
      <c r="AD37" s="74">
        <v>23</v>
      </c>
      <c r="AE37" s="33">
        <v>0.82987551869999998</v>
      </c>
      <c r="AF37" s="71">
        <v>33.264033263999998</v>
      </c>
      <c r="AG37" s="35" t="s">
        <v>317</v>
      </c>
      <c r="AH37" s="34">
        <v>11.9</v>
      </c>
      <c r="AI37" s="34">
        <v>6.3</v>
      </c>
      <c r="AJ37" s="34">
        <v>27</v>
      </c>
      <c r="AK37" s="34">
        <v>27.9</v>
      </c>
      <c r="AL37" s="34">
        <v>8</v>
      </c>
      <c r="AM37" s="34">
        <v>13.7</v>
      </c>
      <c r="AN37" s="35">
        <v>5.2</v>
      </c>
    </row>
    <row r="38" spans="1:40" x14ac:dyDescent="0.2">
      <c r="A38" s="29">
        <v>3668</v>
      </c>
      <c r="B38" s="30" t="s">
        <v>50</v>
      </c>
      <c r="C38" s="5">
        <v>3278</v>
      </c>
      <c r="D38" s="31">
        <v>14.176245210699999</v>
      </c>
      <c r="E38" s="5">
        <v>195.4680977937</v>
      </c>
      <c r="F38" s="71">
        <v>32.916412446599999</v>
      </c>
      <c r="G38" s="31">
        <v>18.7004270897</v>
      </c>
      <c r="H38" s="31">
        <v>61.104331909700001</v>
      </c>
      <c r="I38" s="71">
        <v>20.195241000599999</v>
      </c>
      <c r="J38" s="31">
        <v>7.6982294072000004</v>
      </c>
      <c r="K38" s="31">
        <v>3.6951501155000002</v>
      </c>
      <c r="L38" s="31">
        <v>7.6982294072000004</v>
      </c>
      <c r="M38" s="71">
        <v>6.7744418784000002</v>
      </c>
      <c r="N38" s="5">
        <v>1502</v>
      </c>
      <c r="O38" s="71">
        <v>2.1511318242000002</v>
      </c>
      <c r="P38" s="32">
        <v>16.77</v>
      </c>
      <c r="Q38" s="31">
        <v>7.7611940299000004</v>
      </c>
      <c r="R38" s="5">
        <v>22</v>
      </c>
      <c r="S38" s="31">
        <v>23.701492537299998</v>
      </c>
      <c r="T38" s="5">
        <v>-51</v>
      </c>
      <c r="U38" s="31">
        <v>61.731343283599998</v>
      </c>
      <c r="V38" s="71">
        <v>6.8059701493000002</v>
      </c>
      <c r="W38" s="50">
        <v>2323</v>
      </c>
      <c r="X38" s="50">
        <v>24</v>
      </c>
      <c r="Y38" s="50">
        <v>473</v>
      </c>
      <c r="Z38" s="50">
        <v>1826</v>
      </c>
      <c r="AA38" s="50">
        <v>351</v>
      </c>
      <c r="AB38" s="50">
        <v>12</v>
      </c>
      <c r="AC38" s="50">
        <v>43</v>
      </c>
      <c r="AD38" s="74">
        <v>296</v>
      </c>
      <c r="AE38" s="33">
        <v>2.6427061311000002</v>
      </c>
      <c r="AF38" s="71">
        <v>8.7527352298000007</v>
      </c>
      <c r="AG38" s="35">
        <v>3.89</v>
      </c>
      <c r="AH38" s="34">
        <v>15.239186479500001</v>
      </c>
      <c r="AI38" s="34">
        <v>12.9762245775</v>
      </c>
      <c r="AJ38" s="34">
        <v>16.957891721599999</v>
      </c>
      <c r="AK38" s="34">
        <v>30.3924376969</v>
      </c>
      <c r="AL38" s="34">
        <v>5.9295330851000001</v>
      </c>
      <c r="AM38" s="34">
        <v>11.6012603838</v>
      </c>
      <c r="AN38" s="35">
        <v>6.9034660556</v>
      </c>
    </row>
    <row r="39" spans="1:40" x14ac:dyDescent="0.2">
      <c r="A39" s="29">
        <v>3669</v>
      </c>
      <c r="B39" s="30" t="s">
        <v>51</v>
      </c>
      <c r="C39" s="5">
        <v>133</v>
      </c>
      <c r="D39" s="31">
        <v>-5.6737588651999999</v>
      </c>
      <c r="E39" s="5">
        <v>5.3911633562999999</v>
      </c>
      <c r="F39" s="71">
        <v>3.7593984962000002</v>
      </c>
      <c r="G39" s="31">
        <v>16.541353383499999</v>
      </c>
      <c r="H39" s="31">
        <v>53.383458646599998</v>
      </c>
      <c r="I39" s="71">
        <v>30.0751879699</v>
      </c>
      <c r="J39" s="31">
        <v>7.6045627376000002</v>
      </c>
      <c r="K39" s="31">
        <v>7.6045627376000002</v>
      </c>
      <c r="L39" s="31">
        <v>15.2091254753</v>
      </c>
      <c r="M39" s="71">
        <v>0</v>
      </c>
      <c r="N39" s="5">
        <v>56</v>
      </c>
      <c r="O39" s="71">
        <v>2.3392857142999999</v>
      </c>
      <c r="P39" s="32">
        <v>24.67</v>
      </c>
      <c r="Q39" s="31">
        <v>1.1755168221000001</v>
      </c>
      <c r="R39" s="5">
        <v>10</v>
      </c>
      <c r="S39" s="31">
        <v>36.967977300400001</v>
      </c>
      <c r="T39" s="5">
        <v>-153</v>
      </c>
      <c r="U39" s="31">
        <v>27.604377786800001</v>
      </c>
      <c r="V39" s="71">
        <v>34.252128090799999</v>
      </c>
      <c r="W39" s="50">
        <v>58</v>
      </c>
      <c r="X39" s="50">
        <v>36</v>
      </c>
      <c r="Y39" s="50">
        <v>0</v>
      </c>
      <c r="Z39" s="50">
        <v>22</v>
      </c>
      <c r="AA39" s="50">
        <v>25</v>
      </c>
      <c r="AB39" s="50">
        <v>15</v>
      </c>
      <c r="AC39" s="50">
        <v>0</v>
      </c>
      <c r="AD39" s="74">
        <v>10</v>
      </c>
      <c r="AE39" s="33">
        <v>0.41322314049999997</v>
      </c>
      <c r="AF39" s="71">
        <v>7.7519379844999996</v>
      </c>
      <c r="AG39" s="35" t="s">
        <v>317</v>
      </c>
      <c r="AH39" s="34">
        <v>5.9490084985999996</v>
      </c>
      <c r="AI39" s="34">
        <v>6.7988668555</v>
      </c>
      <c r="AJ39" s="34">
        <v>7.3654390935</v>
      </c>
      <c r="AK39" s="34">
        <v>22.6628895184</v>
      </c>
      <c r="AL39" s="34">
        <v>10.1983002833</v>
      </c>
      <c r="AM39" s="34">
        <v>36.260623229499998</v>
      </c>
      <c r="AN39" s="35">
        <v>10.764872521199999</v>
      </c>
    </row>
    <row r="40" spans="1:40" x14ac:dyDescent="0.2">
      <c r="A40" s="29">
        <v>3670</v>
      </c>
      <c r="B40" s="30" t="s">
        <v>52</v>
      </c>
      <c r="C40" s="5">
        <v>147</v>
      </c>
      <c r="D40" s="31">
        <v>33.636363636399999</v>
      </c>
      <c r="E40" s="5">
        <v>33.949191685899997</v>
      </c>
      <c r="F40" s="71">
        <v>7.4829931972999999</v>
      </c>
      <c r="G40" s="31">
        <v>17.006802721100001</v>
      </c>
      <c r="H40" s="31">
        <v>44.217687074799997</v>
      </c>
      <c r="I40" s="71">
        <v>38.775510204100001</v>
      </c>
      <c r="J40" s="31">
        <v>6.6445182724</v>
      </c>
      <c r="K40" s="31">
        <v>0</v>
      </c>
      <c r="L40" s="31">
        <v>6.6445182724</v>
      </c>
      <c r="M40" s="71">
        <v>13.2890365449</v>
      </c>
      <c r="N40" s="5">
        <v>71</v>
      </c>
      <c r="O40" s="71">
        <v>2.0422535211000001</v>
      </c>
      <c r="P40" s="32">
        <v>4.33</v>
      </c>
      <c r="Q40" s="31">
        <v>6.6820276498000002</v>
      </c>
      <c r="R40" s="5">
        <v>4</v>
      </c>
      <c r="S40" s="31">
        <v>45.852534562199999</v>
      </c>
      <c r="T40" s="5">
        <v>-5</v>
      </c>
      <c r="U40" s="31">
        <v>41.013824884800002</v>
      </c>
      <c r="V40" s="71">
        <v>6.4516129032</v>
      </c>
      <c r="W40" s="50">
        <v>76</v>
      </c>
      <c r="X40" s="50">
        <v>28</v>
      </c>
      <c r="Y40" s="50">
        <v>0</v>
      </c>
      <c r="Z40" s="50">
        <v>48</v>
      </c>
      <c r="AA40" s="50">
        <v>22</v>
      </c>
      <c r="AB40" s="50">
        <v>10</v>
      </c>
      <c r="AC40" s="50">
        <v>0</v>
      </c>
      <c r="AD40" s="74">
        <v>12</v>
      </c>
      <c r="AE40" s="33">
        <v>0</v>
      </c>
      <c r="AF40" s="71">
        <v>0</v>
      </c>
      <c r="AG40" s="35">
        <v>3.9</v>
      </c>
      <c r="AH40" s="34">
        <v>10.344827586199999</v>
      </c>
      <c r="AI40" s="34">
        <v>10.0795755968</v>
      </c>
      <c r="AJ40" s="34">
        <v>7.4270557028999997</v>
      </c>
      <c r="AK40" s="34">
        <v>24.668435013300002</v>
      </c>
      <c r="AL40" s="34">
        <v>4.5092838196000002</v>
      </c>
      <c r="AM40" s="34">
        <v>38.196286472099999</v>
      </c>
      <c r="AN40" s="35">
        <v>4.7745358089999996</v>
      </c>
    </row>
    <row r="41" spans="1:40" x14ac:dyDescent="0.2">
      <c r="A41" s="29">
        <v>3672</v>
      </c>
      <c r="B41" s="30" t="s">
        <v>53</v>
      </c>
      <c r="C41" s="5">
        <v>903</v>
      </c>
      <c r="D41" s="31">
        <v>-4.7468354430000002</v>
      </c>
      <c r="E41" s="5">
        <v>5.9635451062999998</v>
      </c>
      <c r="F41" s="71">
        <v>4.3189368770999996</v>
      </c>
      <c r="G41" s="31">
        <v>20.265780730900001</v>
      </c>
      <c r="H41" s="31">
        <v>54.152823920300001</v>
      </c>
      <c r="I41" s="71">
        <v>25.581395348800001</v>
      </c>
      <c r="J41" s="31">
        <v>5.5432372505999998</v>
      </c>
      <c r="K41" s="31">
        <v>0</v>
      </c>
      <c r="L41" s="31">
        <v>11.0864745011</v>
      </c>
      <c r="M41" s="71">
        <v>12.195121951200001</v>
      </c>
      <c r="N41" s="5">
        <v>376</v>
      </c>
      <c r="O41" s="71">
        <v>2.3989361701999998</v>
      </c>
      <c r="P41" s="32">
        <v>151.41999999999999</v>
      </c>
      <c r="Q41" s="31">
        <v>1.1887465328</v>
      </c>
      <c r="R41" s="5">
        <v>51</v>
      </c>
      <c r="S41" s="31">
        <v>38.772949412199999</v>
      </c>
      <c r="T41" s="5">
        <v>-324</v>
      </c>
      <c r="U41" s="31">
        <v>31.085721833299999</v>
      </c>
      <c r="V41" s="71">
        <v>28.9525822216</v>
      </c>
      <c r="W41" s="50">
        <v>437</v>
      </c>
      <c r="X41" s="50">
        <v>188</v>
      </c>
      <c r="Y41" s="50">
        <v>61</v>
      </c>
      <c r="Z41" s="50">
        <v>188</v>
      </c>
      <c r="AA41" s="50">
        <v>151</v>
      </c>
      <c r="AB41" s="50">
        <v>72</v>
      </c>
      <c r="AC41" s="50">
        <v>14</v>
      </c>
      <c r="AD41" s="74">
        <v>65</v>
      </c>
      <c r="AE41" s="33">
        <v>0.25873221219999998</v>
      </c>
      <c r="AF41" s="71">
        <v>2.2099447514000001</v>
      </c>
      <c r="AG41" s="35" t="s">
        <v>317</v>
      </c>
      <c r="AH41" s="34">
        <v>4.3681747270000004</v>
      </c>
      <c r="AI41" s="34">
        <v>7.9563182527</v>
      </c>
      <c r="AJ41" s="34">
        <v>12.584503380099999</v>
      </c>
      <c r="AK41" s="34">
        <v>29.953198127899999</v>
      </c>
      <c r="AL41" s="34">
        <v>5.9282371295000003</v>
      </c>
      <c r="AM41" s="34">
        <v>31.825273010899998</v>
      </c>
      <c r="AN41" s="35">
        <v>7.3842953718000004</v>
      </c>
    </row>
    <row r="42" spans="1:40" x14ac:dyDescent="0.2">
      <c r="A42" s="29">
        <v>3673</v>
      </c>
      <c r="B42" s="30" t="s">
        <v>54</v>
      </c>
      <c r="C42" s="5">
        <v>2113</v>
      </c>
      <c r="D42" s="31">
        <v>11.152025249899999</v>
      </c>
      <c r="E42" s="5">
        <v>45.994775794500001</v>
      </c>
      <c r="F42" s="71">
        <v>5.5371509701999999</v>
      </c>
      <c r="G42" s="31">
        <v>20.0662565073</v>
      </c>
      <c r="H42" s="31">
        <v>60.388073828700001</v>
      </c>
      <c r="I42" s="71">
        <v>19.545669663999998</v>
      </c>
      <c r="J42" s="31">
        <v>4.7846889951999998</v>
      </c>
      <c r="K42" s="31">
        <v>2.3923444975999999</v>
      </c>
      <c r="L42" s="31">
        <v>10.047846890000001</v>
      </c>
      <c r="M42" s="71">
        <v>6.2200956938000003</v>
      </c>
      <c r="N42" s="5">
        <v>903</v>
      </c>
      <c r="O42" s="71">
        <v>2.3145071981999998</v>
      </c>
      <c r="P42" s="32">
        <v>45.94</v>
      </c>
      <c r="Q42" s="31">
        <v>3.2637075717999999</v>
      </c>
      <c r="R42" s="5">
        <v>45</v>
      </c>
      <c r="S42" s="31">
        <v>36.096605744100003</v>
      </c>
      <c r="T42" s="5">
        <v>-142</v>
      </c>
      <c r="U42" s="31">
        <v>49.303742384700001</v>
      </c>
      <c r="V42" s="71">
        <v>11.335944299399999</v>
      </c>
      <c r="W42" s="50">
        <v>559</v>
      </c>
      <c r="X42" s="50">
        <v>152</v>
      </c>
      <c r="Y42" s="50">
        <v>60</v>
      </c>
      <c r="Z42" s="50">
        <v>347</v>
      </c>
      <c r="AA42" s="50">
        <v>185</v>
      </c>
      <c r="AB42" s="50">
        <v>49</v>
      </c>
      <c r="AC42" s="50">
        <v>26</v>
      </c>
      <c r="AD42" s="74">
        <v>110</v>
      </c>
      <c r="AE42" s="33">
        <v>3.8161993769000002</v>
      </c>
      <c r="AF42" s="71">
        <v>15.570065293800001</v>
      </c>
      <c r="AG42" s="35">
        <v>0.77</v>
      </c>
      <c r="AH42" s="34">
        <v>12.2498191464</v>
      </c>
      <c r="AI42" s="34">
        <v>9.1391367253000002</v>
      </c>
      <c r="AJ42" s="34">
        <v>25.030142271500001</v>
      </c>
      <c r="AK42" s="34">
        <v>23.969134314000001</v>
      </c>
      <c r="AL42" s="34">
        <v>10.7547624789</v>
      </c>
      <c r="AM42" s="34">
        <v>10.296599951799999</v>
      </c>
      <c r="AN42" s="35">
        <v>8.5604051120999998</v>
      </c>
    </row>
    <row r="43" spans="1:40" x14ac:dyDescent="0.2">
      <c r="A43" s="29">
        <v>3681</v>
      </c>
      <c r="B43" s="30" t="s">
        <v>55</v>
      </c>
      <c r="C43" s="5">
        <v>171</v>
      </c>
      <c r="D43" s="31">
        <v>0.58823529409999997</v>
      </c>
      <c r="E43" s="5">
        <v>1.8363402062</v>
      </c>
      <c r="F43" s="71">
        <v>5.2631578947</v>
      </c>
      <c r="G43" s="31">
        <v>18.713450292400001</v>
      </c>
      <c r="H43" s="31">
        <v>54.385964912299997</v>
      </c>
      <c r="I43" s="71">
        <v>26.900584795299999</v>
      </c>
      <c r="J43" s="31">
        <v>5.8997050147000003</v>
      </c>
      <c r="K43" s="31">
        <v>0</v>
      </c>
      <c r="L43" s="31">
        <v>17.699115044199999</v>
      </c>
      <c r="M43" s="71">
        <v>29.498525073700002</v>
      </c>
      <c r="N43" s="5">
        <v>75</v>
      </c>
      <c r="O43" s="71">
        <v>2.2666666666999999</v>
      </c>
      <c r="P43" s="32">
        <v>93.12</v>
      </c>
      <c r="Q43" s="31">
        <v>0.47271164589999998</v>
      </c>
      <c r="R43" s="5">
        <v>3</v>
      </c>
      <c r="S43" s="31">
        <v>49.366136656599998</v>
      </c>
      <c r="T43" s="5">
        <v>-188</v>
      </c>
      <c r="U43" s="31">
        <v>6.0270734851999999</v>
      </c>
      <c r="V43" s="71">
        <v>44.134078212299997</v>
      </c>
      <c r="W43" s="50">
        <v>106</v>
      </c>
      <c r="X43" s="50">
        <v>42</v>
      </c>
      <c r="Y43" s="50">
        <v>11</v>
      </c>
      <c r="Z43" s="50">
        <v>53</v>
      </c>
      <c r="AA43" s="50" t="s">
        <v>317</v>
      </c>
      <c r="AB43" s="50">
        <v>13</v>
      </c>
      <c r="AC43" s="50" t="s">
        <v>317</v>
      </c>
      <c r="AD43" s="74">
        <v>17</v>
      </c>
      <c r="AE43" s="33">
        <v>2.7906976744000001</v>
      </c>
      <c r="AF43" s="71">
        <v>0</v>
      </c>
      <c r="AG43" s="35" t="s">
        <v>317</v>
      </c>
      <c r="AH43" s="34">
        <v>7.6517150396</v>
      </c>
      <c r="AI43" s="34">
        <v>8.4432717678000007</v>
      </c>
      <c r="AJ43" s="34">
        <v>14.775725593700001</v>
      </c>
      <c r="AK43" s="34">
        <v>29.287598944599999</v>
      </c>
      <c r="AL43" s="34">
        <v>9.2348284960000004</v>
      </c>
      <c r="AM43" s="34">
        <v>29.287598944599999</v>
      </c>
      <c r="AN43" s="35">
        <v>1.3192612136999999</v>
      </c>
    </row>
    <row r="44" spans="1:40" x14ac:dyDescent="0.2">
      <c r="A44" s="29">
        <v>3695</v>
      </c>
      <c r="B44" s="30" t="s">
        <v>56</v>
      </c>
      <c r="C44" s="5">
        <v>145</v>
      </c>
      <c r="D44" s="31">
        <v>12.4031007752</v>
      </c>
      <c r="E44" s="5">
        <v>4.1883304448000001</v>
      </c>
      <c r="F44" s="71">
        <v>10.344827586199999</v>
      </c>
      <c r="G44" s="31">
        <v>26.8965517241</v>
      </c>
      <c r="H44" s="31">
        <v>46.206896551699998</v>
      </c>
      <c r="I44" s="71">
        <v>26.8965517241</v>
      </c>
      <c r="J44" s="31">
        <v>0</v>
      </c>
      <c r="K44" s="31">
        <v>0</v>
      </c>
      <c r="L44" s="31">
        <v>6.9204152249000002</v>
      </c>
      <c r="M44" s="71">
        <v>13.8408304498</v>
      </c>
      <c r="N44" s="5">
        <v>58</v>
      </c>
      <c r="O44" s="71">
        <v>2.4655172414000002</v>
      </c>
      <c r="P44" s="32">
        <v>34.619999999999997</v>
      </c>
      <c r="Q44" s="31">
        <v>0.83912037039999998</v>
      </c>
      <c r="R44" s="5">
        <v>1</v>
      </c>
      <c r="S44" s="31">
        <v>12.094907407399999</v>
      </c>
      <c r="T44" s="5">
        <v>-44</v>
      </c>
      <c r="U44" s="31">
        <v>25.9259259259</v>
      </c>
      <c r="V44" s="71">
        <v>61.1400462963</v>
      </c>
      <c r="W44" s="50">
        <v>85</v>
      </c>
      <c r="X44" s="50">
        <v>30</v>
      </c>
      <c r="Y44" s="50">
        <v>25</v>
      </c>
      <c r="Z44" s="50">
        <v>30</v>
      </c>
      <c r="AA44" s="50">
        <v>26</v>
      </c>
      <c r="AB44" s="50">
        <v>8</v>
      </c>
      <c r="AC44" s="50">
        <v>4</v>
      </c>
      <c r="AD44" s="74">
        <v>14</v>
      </c>
      <c r="AE44" s="33">
        <v>0.90909090910000001</v>
      </c>
      <c r="AF44" s="71">
        <v>0</v>
      </c>
      <c r="AG44" s="35" t="s">
        <v>317</v>
      </c>
      <c r="AH44" s="34">
        <v>12.3076923077</v>
      </c>
      <c r="AI44" s="34">
        <v>3.8461538462</v>
      </c>
      <c r="AJ44" s="34">
        <v>9.6153846154</v>
      </c>
      <c r="AK44" s="34">
        <v>27.692307692300002</v>
      </c>
      <c r="AL44" s="34">
        <v>5.3846153846</v>
      </c>
      <c r="AM44" s="34">
        <v>38.076923076900002</v>
      </c>
      <c r="AN44" s="35">
        <v>3.0769230769</v>
      </c>
    </row>
    <row r="45" spans="1:40" x14ac:dyDescent="0.2">
      <c r="A45" s="29">
        <v>3701</v>
      </c>
      <c r="B45" s="30" t="s">
        <v>57</v>
      </c>
      <c r="C45" s="5">
        <v>906</v>
      </c>
      <c r="D45" s="31">
        <v>4.4982698962000001</v>
      </c>
      <c r="E45" s="5">
        <v>19.568034557200001</v>
      </c>
      <c r="F45" s="71">
        <v>13.2450331126</v>
      </c>
      <c r="G45" s="31">
        <v>19.867549668900001</v>
      </c>
      <c r="H45" s="31">
        <v>52.759381898500003</v>
      </c>
      <c r="I45" s="71">
        <v>27.373068432699998</v>
      </c>
      <c r="J45" s="31">
        <v>6.6152149944999996</v>
      </c>
      <c r="K45" s="31">
        <v>3.3076074971999998</v>
      </c>
      <c r="L45" s="31">
        <v>8.8202866593000007</v>
      </c>
      <c r="M45" s="71">
        <v>16.5380374862</v>
      </c>
      <c r="N45" s="5">
        <v>412</v>
      </c>
      <c r="O45" s="71">
        <v>2.1407766989999999</v>
      </c>
      <c r="P45" s="32">
        <v>46.3</v>
      </c>
      <c r="Q45" s="31">
        <v>2.2859607505000001</v>
      </c>
      <c r="R45" s="5">
        <v>12</v>
      </c>
      <c r="S45" s="31">
        <v>31.723096829799999</v>
      </c>
      <c r="T45" s="5">
        <v>-75</v>
      </c>
      <c r="U45" s="31">
        <v>44.295880957500003</v>
      </c>
      <c r="V45" s="71">
        <v>21.695061462200002</v>
      </c>
      <c r="W45" s="50">
        <v>465</v>
      </c>
      <c r="X45" s="50">
        <v>29</v>
      </c>
      <c r="Y45" s="50">
        <v>94</v>
      </c>
      <c r="Z45" s="50">
        <v>342</v>
      </c>
      <c r="AA45" s="50">
        <v>88</v>
      </c>
      <c r="AB45" s="50">
        <v>11</v>
      </c>
      <c r="AC45" s="50">
        <v>19</v>
      </c>
      <c r="AD45" s="74">
        <v>58</v>
      </c>
      <c r="AE45" s="33">
        <v>2.4725274724999999</v>
      </c>
      <c r="AF45" s="71">
        <v>0</v>
      </c>
      <c r="AG45" s="35">
        <v>1.43</v>
      </c>
      <c r="AH45" s="34">
        <v>15.9477124183</v>
      </c>
      <c r="AI45" s="34">
        <v>11.6993464052</v>
      </c>
      <c r="AJ45" s="34">
        <v>15.5555555556</v>
      </c>
      <c r="AK45" s="34">
        <v>26.4052287582</v>
      </c>
      <c r="AL45" s="34">
        <v>7.6470588235000001</v>
      </c>
      <c r="AM45" s="34">
        <v>17.320261437900001</v>
      </c>
      <c r="AN45" s="35">
        <v>5.4248366013</v>
      </c>
    </row>
    <row r="46" spans="1:40" x14ac:dyDescent="0.2">
      <c r="A46" s="29">
        <v>3711</v>
      </c>
      <c r="B46" s="30" t="s">
        <v>58</v>
      </c>
      <c r="C46" s="5">
        <v>53</v>
      </c>
      <c r="D46" s="31">
        <v>35.897435897400001</v>
      </c>
      <c r="E46" s="5">
        <v>26.237623762399998</v>
      </c>
      <c r="F46" s="71">
        <v>9.4339622641999998</v>
      </c>
      <c r="G46" s="31">
        <v>20.7547169811</v>
      </c>
      <c r="H46" s="31">
        <v>69.811320754700006</v>
      </c>
      <c r="I46" s="71">
        <v>9.4339622641999998</v>
      </c>
      <c r="J46" s="31">
        <v>0</v>
      </c>
      <c r="K46" s="31">
        <v>0</v>
      </c>
      <c r="L46" s="31">
        <v>18.867924528300001</v>
      </c>
      <c r="M46" s="71">
        <v>0</v>
      </c>
      <c r="N46" s="5">
        <v>20</v>
      </c>
      <c r="O46" s="71">
        <v>2.65</v>
      </c>
      <c r="P46" s="32">
        <v>2.02</v>
      </c>
      <c r="Q46" s="31">
        <v>5.8823529411999997</v>
      </c>
      <c r="R46" s="5">
        <v>0</v>
      </c>
      <c r="S46" s="31">
        <v>15.1960784314</v>
      </c>
      <c r="T46" s="5">
        <v>-1</v>
      </c>
      <c r="U46" s="31">
        <v>64.215686274500001</v>
      </c>
      <c r="V46" s="71">
        <v>14.7058823529</v>
      </c>
      <c r="W46" s="50">
        <v>11</v>
      </c>
      <c r="X46" s="50">
        <v>6</v>
      </c>
      <c r="Y46" s="50">
        <v>0</v>
      </c>
      <c r="Z46" s="50">
        <v>5</v>
      </c>
      <c r="AA46" s="50" t="s">
        <v>317</v>
      </c>
      <c r="AB46" s="50" t="s">
        <v>317</v>
      </c>
      <c r="AC46" s="50">
        <v>0</v>
      </c>
      <c r="AD46" s="74" t="s">
        <v>317</v>
      </c>
      <c r="AE46" s="33">
        <v>0</v>
      </c>
      <c r="AF46" s="71">
        <v>0</v>
      </c>
      <c r="AG46" s="35" t="s">
        <v>317</v>
      </c>
      <c r="AH46" s="34">
        <v>5.3333333332999997</v>
      </c>
      <c r="AI46" s="34">
        <v>16</v>
      </c>
      <c r="AJ46" s="34">
        <v>41.333333333299997</v>
      </c>
      <c r="AK46" s="34">
        <v>18.666666666699999</v>
      </c>
      <c r="AL46" s="34">
        <v>2.6666666666999999</v>
      </c>
      <c r="AM46" s="34">
        <v>16</v>
      </c>
      <c r="AN46" s="35">
        <v>0</v>
      </c>
    </row>
    <row r="47" spans="1:40" x14ac:dyDescent="0.2">
      <c r="A47" s="29">
        <v>3712</v>
      </c>
      <c r="B47" s="30" t="s">
        <v>59</v>
      </c>
      <c r="C47" s="5">
        <v>396</v>
      </c>
      <c r="D47" s="31">
        <v>-11.607142857099999</v>
      </c>
      <c r="E47" s="5">
        <v>16.183081324100002</v>
      </c>
      <c r="F47" s="71">
        <v>16.919191919199999</v>
      </c>
      <c r="G47" s="31">
        <v>17.929292929300001</v>
      </c>
      <c r="H47" s="31">
        <v>61.616161616200003</v>
      </c>
      <c r="I47" s="71">
        <v>20.4545454545</v>
      </c>
      <c r="J47" s="31">
        <v>0</v>
      </c>
      <c r="K47" s="31">
        <v>0</v>
      </c>
      <c r="L47" s="31">
        <v>2.5094102885999998</v>
      </c>
      <c r="M47" s="71">
        <v>10.037641154299999</v>
      </c>
      <c r="N47" s="5">
        <v>178</v>
      </c>
      <c r="O47" s="71">
        <v>2.2191011235999998</v>
      </c>
      <c r="P47" s="32">
        <v>24.47</v>
      </c>
      <c r="Q47" s="31">
        <v>2.0032706459999998</v>
      </c>
      <c r="R47" s="5">
        <v>14</v>
      </c>
      <c r="S47" s="31">
        <v>32.7882256746</v>
      </c>
      <c r="T47" s="5">
        <v>-32</v>
      </c>
      <c r="U47" s="31">
        <v>44.889615699099998</v>
      </c>
      <c r="V47" s="71">
        <v>20.3188879804</v>
      </c>
      <c r="W47" s="50">
        <v>185</v>
      </c>
      <c r="X47" s="50">
        <v>29</v>
      </c>
      <c r="Y47" s="50">
        <v>96</v>
      </c>
      <c r="Z47" s="50">
        <v>60</v>
      </c>
      <c r="AA47" s="50">
        <v>46</v>
      </c>
      <c r="AB47" s="50">
        <v>10</v>
      </c>
      <c r="AC47" s="50">
        <v>10</v>
      </c>
      <c r="AD47" s="74">
        <v>26</v>
      </c>
      <c r="AE47" s="33">
        <v>1.3392857143000001</v>
      </c>
      <c r="AF47" s="71">
        <v>5.1546391752999998</v>
      </c>
      <c r="AG47" s="35">
        <v>1.5</v>
      </c>
      <c r="AH47" s="34">
        <v>16.7962674961</v>
      </c>
      <c r="AI47" s="34">
        <v>7.6205287714000001</v>
      </c>
      <c r="AJ47" s="34">
        <v>11.5085536547</v>
      </c>
      <c r="AK47" s="34">
        <v>30.637636080899998</v>
      </c>
      <c r="AL47" s="34">
        <v>7.1539657853999996</v>
      </c>
      <c r="AM47" s="34">
        <v>24.105754276799999</v>
      </c>
      <c r="AN47" s="35">
        <v>2.1772939347000002</v>
      </c>
    </row>
    <row r="48" spans="1:40" x14ac:dyDescent="0.2">
      <c r="A48" s="29">
        <v>3713</v>
      </c>
      <c r="B48" s="30" t="s">
        <v>60</v>
      </c>
      <c r="C48" s="5">
        <v>80</v>
      </c>
      <c r="D48" s="31">
        <v>-3.6144578313000002</v>
      </c>
      <c r="E48" s="5">
        <v>1.0601643254999999</v>
      </c>
      <c r="F48" s="71">
        <v>11.25</v>
      </c>
      <c r="G48" s="31">
        <v>8.75</v>
      </c>
      <c r="H48" s="31">
        <v>56.25</v>
      </c>
      <c r="I48" s="71">
        <v>35</v>
      </c>
      <c r="J48" s="31">
        <v>0</v>
      </c>
      <c r="K48" s="31">
        <v>0</v>
      </c>
      <c r="L48" s="31">
        <v>12.9032258065</v>
      </c>
      <c r="M48" s="71">
        <v>0</v>
      </c>
      <c r="N48" s="5">
        <v>43</v>
      </c>
      <c r="O48" s="71">
        <v>1.8372093023</v>
      </c>
      <c r="P48" s="32">
        <v>75.459999999999994</v>
      </c>
      <c r="Q48" s="31">
        <v>0.3844114528</v>
      </c>
      <c r="R48" s="5">
        <v>-1</v>
      </c>
      <c r="S48" s="31">
        <v>24.7746553552</v>
      </c>
      <c r="T48" s="5">
        <v>-110</v>
      </c>
      <c r="U48" s="31">
        <v>17.948038176000001</v>
      </c>
      <c r="V48" s="71">
        <v>56.892895015900002</v>
      </c>
      <c r="W48" s="50" t="s">
        <v>317</v>
      </c>
      <c r="X48" s="50" t="s">
        <v>317</v>
      </c>
      <c r="Y48" s="50">
        <v>20</v>
      </c>
      <c r="Z48" s="50">
        <v>16</v>
      </c>
      <c r="AA48" s="50" t="s">
        <v>317</v>
      </c>
      <c r="AB48" s="50" t="s">
        <v>317</v>
      </c>
      <c r="AC48" s="50" t="s">
        <v>317</v>
      </c>
      <c r="AD48" s="74">
        <v>5</v>
      </c>
      <c r="AE48" s="33">
        <v>0</v>
      </c>
      <c r="AF48" s="71">
        <v>0</v>
      </c>
      <c r="AG48" s="35" t="s">
        <v>317</v>
      </c>
      <c r="AH48" s="34">
        <v>6.9230769231</v>
      </c>
      <c r="AI48" s="34">
        <v>12.3076923077</v>
      </c>
      <c r="AJ48" s="34">
        <v>10</v>
      </c>
      <c r="AK48" s="34">
        <v>43.846153846199996</v>
      </c>
      <c r="AL48" s="34">
        <v>2.3076923077</v>
      </c>
      <c r="AM48" s="34">
        <v>23.8461538462</v>
      </c>
      <c r="AN48" s="35">
        <v>0.7692307692</v>
      </c>
    </row>
    <row r="49" spans="1:40" x14ac:dyDescent="0.2">
      <c r="A49" s="29">
        <v>3714</v>
      </c>
      <c r="B49" s="30" t="s">
        <v>61</v>
      </c>
      <c r="C49" s="5">
        <v>581</v>
      </c>
      <c r="D49" s="31">
        <v>-8.3596214511000007</v>
      </c>
      <c r="E49" s="5">
        <v>4.2464551966000004</v>
      </c>
      <c r="F49" s="71">
        <v>11.187607573099999</v>
      </c>
      <c r="G49" s="31">
        <v>16.8674698795</v>
      </c>
      <c r="H49" s="31">
        <v>53.012048192800002</v>
      </c>
      <c r="I49" s="71">
        <v>30.120481927699998</v>
      </c>
      <c r="J49" s="31">
        <v>6.9084628669999999</v>
      </c>
      <c r="K49" s="31">
        <v>0</v>
      </c>
      <c r="L49" s="31">
        <v>10.362694300499999</v>
      </c>
      <c r="M49" s="71">
        <v>12.0898100173</v>
      </c>
      <c r="N49" s="5">
        <v>273</v>
      </c>
      <c r="O49" s="71">
        <v>2.0769230769</v>
      </c>
      <c r="P49" s="32">
        <v>136.82</v>
      </c>
      <c r="Q49" s="31">
        <v>1.1243337956999999</v>
      </c>
      <c r="R49" s="5">
        <v>25</v>
      </c>
      <c r="S49" s="31">
        <v>34.328685113500001</v>
      </c>
      <c r="T49" s="5">
        <v>-257</v>
      </c>
      <c r="U49" s="31">
        <v>14.448419361899999</v>
      </c>
      <c r="V49" s="71">
        <v>50.0985617288</v>
      </c>
      <c r="W49" s="50">
        <v>351</v>
      </c>
      <c r="X49" s="50">
        <v>100</v>
      </c>
      <c r="Y49" s="50">
        <v>48</v>
      </c>
      <c r="Z49" s="50">
        <v>203</v>
      </c>
      <c r="AA49" s="50">
        <v>105</v>
      </c>
      <c r="AB49" s="50">
        <v>42</v>
      </c>
      <c r="AC49" s="50">
        <v>15</v>
      </c>
      <c r="AD49" s="74">
        <v>48</v>
      </c>
      <c r="AE49" s="33">
        <v>1.2836970475</v>
      </c>
      <c r="AF49" s="71">
        <v>0</v>
      </c>
      <c r="AG49" s="35" t="s">
        <v>317</v>
      </c>
      <c r="AH49" s="34">
        <v>17.307692307700002</v>
      </c>
      <c r="AI49" s="34">
        <v>10.8058608059</v>
      </c>
      <c r="AJ49" s="34">
        <v>14.3772893773</v>
      </c>
      <c r="AK49" s="34">
        <v>26.098901098900001</v>
      </c>
      <c r="AL49" s="34">
        <v>4.3040293040000002</v>
      </c>
      <c r="AM49" s="34">
        <v>23.626373626399999</v>
      </c>
      <c r="AN49" s="35">
        <v>3.4798534799</v>
      </c>
    </row>
    <row r="50" spans="1:40" x14ac:dyDescent="0.2">
      <c r="A50" s="29">
        <v>3715</v>
      </c>
      <c r="B50" s="30" t="s">
        <v>130</v>
      </c>
      <c r="C50" s="5">
        <v>360</v>
      </c>
      <c r="D50" s="31">
        <v>-0.2770083102</v>
      </c>
      <c r="E50" s="5">
        <v>6.7176712072999996</v>
      </c>
      <c r="F50" s="71">
        <v>4.4444444444000002</v>
      </c>
      <c r="G50" s="31">
        <v>19.166666666699999</v>
      </c>
      <c r="H50" s="31">
        <v>59.444444444399998</v>
      </c>
      <c r="I50" s="71">
        <v>21.388888888899999</v>
      </c>
      <c r="J50" s="31">
        <v>11.188811188800001</v>
      </c>
      <c r="K50" s="31">
        <v>2.7972027972000002</v>
      </c>
      <c r="L50" s="31">
        <v>5.5944055944000004</v>
      </c>
      <c r="M50" s="71">
        <v>5.5944055944000004</v>
      </c>
      <c r="N50" s="5">
        <v>158</v>
      </c>
      <c r="O50" s="71">
        <v>2.2658227848000001</v>
      </c>
      <c r="P50" s="32">
        <v>53.59</v>
      </c>
      <c r="Q50" s="31">
        <v>1.0837070254000001</v>
      </c>
      <c r="R50" s="5">
        <v>9</v>
      </c>
      <c r="S50" s="31">
        <v>55.5119581465</v>
      </c>
      <c r="T50" s="5">
        <v>-55</v>
      </c>
      <c r="U50" s="31">
        <v>16.946935724999999</v>
      </c>
      <c r="V50" s="71">
        <v>26.457399103099998</v>
      </c>
      <c r="W50" s="50">
        <v>254</v>
      </c>
      <c r="X50" s="50">
        <v>113</v>
      </c>
      <c r="Y50" s="50">
        <v>5</v>
      </c>
      <c r="Z50" s="50">
        <v>136</v>
      </c>
      <c r="AA50" s="50" t="s">
        <v>317</v>
      </c>
      <c r="AB50" s="50">
        <v>36</v>
      </c>
      <c r="AC50" s="50" t="s">
        <v>317</v>
      </c>
      <c r="AD50" s="74">
        <v>30</v>
      </c>
      <c r="AE50" s="33">
        <v>0.57306590260000001</v>
      </c>
      <c r="AF50" s="71">
        <v>2.7700831025000001</v>
      </c>
      <c r="AG50" s="35" t="s">
        <v>317</v>
      </c>
      <c r="AH50" s="34">
        <v>12.6611957796</v>
      </c>
      <c r="AI50" s="34">
        <v>7.1512309496000004</v>
      </c>
      <c r="AJ50" s="34">
        <v>13.5990621336</v>
      </c>
      <c r="AK50" s="34">
        <v>24.618991793700001</v>
      </c>
      <c r="AL50" s="34">
        <v>5.7444314184999996</v>
      </c>
      <c r="AM50" s="34">
        <v>29.660023446699999</v>
      </c>
      <c r="AN50" s="35">
        <v>6.5650644783000001</v>
      </c>
    </row>
    <row r="51" spans="1:40" x14ac:dyDescent="0.2">
      <c r="A51" s="29">
        <v>3721</v>
      </c>
      <c r="B51" s="30" t="s">
        <v>62</v>
      </c>
      <c r="C51" s="5">
        <v>3467</v>
      </c>
      <c r="D51" s="31">
        <v>26.625273922600002</v>
      </c>
      <c r="E51" s="5">
        <v>240.7638888889</v>
      </c>
      <c r="F51" s="71">
        <v>13.7871358523</v>
      </c>
      <c r="G51" s="31">
        <v>21.43063167</v>
      </c>
      <c r="H51" s="31">
        <v>62.907412748799999</v>
      </c>
      <c r="I51" s="71">
        <v>15.661955581200001</v>
      </c>
      <c r="J51" s="31">
        <v>5.5898793762999999</v>
      </c>
      <c r="K51" s="31">
        <v>2.942041777</v>
      </c>
      <c r="L51" s="31">
        <v>8.5319211533000008</v>
      </c>
      <c r="M51" s="71">
        <v>6.4724919094000004</v>
      </c>
      <c r="N51" s="5">
        <v>1486</v>
      </c>
      <c r="O51" s="71">
        <v>2.3156123821999999</v>
      </c>
      <c r="P51" s="32">
        <v>14.4</v>
      </c>
      <c r="Q51" s="31">
        <v>7.8200692042000002</v>
      </c>
      <c r="R51" s="5">
        <v>26</v>
      </c>
      <c r="S51" s="31">
        <v>24.2906574394</v>
      </c>
      <c r="T51" s="5">
        <v>-36</v>
      </c>
      <c r="U51" s="31">
        <v>62.0069204152</v>
      </c>
      <c r="V51" s="71">
        <v>5.8823529411999997</v>
      </c>
      <c r="W51" s="50">
        <v>1538</v>
      </c>
      <c r="X51" s="50">
        <v>68</v>
      </c>
      <c r="Y51" s="50">
        <v>876</v>
      </c>
      <c r="Z51" s="50">
        <v>594</v>
      </c>
      <c r="AA51" s="50">
        <v>178</v>
      </c>
      <c r="AB51" s="50">
        <v>12</v>
      </c>
      <c r="AC51" s="50">
        <v>26</v>
      </c>
      <c r="AD51" s="74">
        <v>140</v>
      </c>
      <c r="AE51" s="33">
        <v>3.6521739129999999</v>
      </c>
      <c r="AF51" s="71">
        <v>14.2683667274</v>
      </c>
      <c r="AG51" s="35">
        <v>1.05</v>
      </c>
      <c r="AH51" s="34">
        <v>11.0598153352</v>
      </c>
      <c r="AI51" s="34">
        <v>20.493777599400001</v>
      </c>
      <c r="AJ51" s="34">
        <v>15.7567242071</v>
      </c>
      <c r="AK51" s="34">
        <v>26.836611802499998</v>
      </c>
      <c r="AL51" s="34">
        <v>12.4448012846</v>
      </c>
      <c r="AM51" s="34">
        <v>7.7478924126999997</v>
      </c>
      <c r="AN51" s="35">
        <v>5.6603773584999999</v>
      </c>
    </row>
    <row r="52" spans="1:40" x14ac:dyDescent="0.2">
      <c r="A52" s="29">
        <v>3722</v>
      </c>
      <c r="B52" s="30" t="s">
        <v>63</v>
      </c>
      <c r="C52" s="5">
        <v>8132</v>
      </c>
      <c r="D52" s="31">
        <v>10.4891304348</v>
      </c>
      <c r="E52" s="5">
        <v>335.75557390590001</v>
      </c>
      <c r="F52" s="71">
        <v>23.389080177099999</v>
      </c>
      <c r="G52" s="31">
        <v>21.310870634499999</v>
      </c>
      <c r="H52" s="31">
        <v>60.169699950800002</v>
      </c>
      <c r="I52" s="71">
        <v>18.519429414699999</v>
      </c>
      <c r="J52" s="31">
        <v>3.7105751390999999</v>
      </c>
      <c r="K52" s="31">
        <v>1.2368583796999999</v>
      </c>
      <c r="L52" s="31">
        <v>10.8843537415</v>
      </c>
      <c r="M52" s="71">
        <v>7.7922077922000001</v>
      </c>
      <c r="N52" s="5">
        <v>3489</v>
      </c>
      <c r="O52" s="71">
        <v>2.3155631986</v>
      </c>
      <c r="P52" s="32">
        <v>24.22</v>
      </c>
      <c r="Q52" s="31">
        <v>14.6452145215</v>
      </c>
      <c r="R52" s="5">
        <v>147</v>
      </c>
      <c r="S52" s="31">
        <v>25.371287128700001</v>
      </c>
      <c r="T52" s="5">
        <v>-146</v>
      </c>
      <c r="U52" s="31">
        <v>53.877887788800003</v>
      </c>
      <c r="V52" s="71">
        <v>6.1056105610999998</v>
      </c>
      <c r="W52" s="50">
        <v>3521</v>
      </c>
      <c r="X52" s="50">
        <v>57</v>
      </c>
      <c r="Y52" s="50">
        <v>1801</v>
      </c>
      <c r="Z52" s="50">
        <v>1663</v>
      </c>
      <c r="AA52" s="50">
        <v>385</v>
      </c>
      <c r="AB52" s="50">
        <v>16</v>
      </c>
      <c r="AC52" s="50">
        <v>68</v>
      </c>
      <c r="AD52" s="74">
        <v>301</v>
      </c>
      <c r="AE52" s="33">
        <v>0.9605399792</v>
      </c>
      <c r="AF52" s="71">
        <v>3.3457249071000001</v>
      </c>
      <c r="AG52" s="35">
        <v>1.42</v>
      </c>
      <c r="AH52" s="34">
        <v>10.518731988500001</v>
      </c>
      <c r="AI52" s="34">
        <v>22.7974475093</v>
      </c>
      <c r="AJ52" s="34">
        <v>18.330588719600001</v>
      </c>
      <c r="AK52" s="34">
        <v>32.626595306699997</v>
      </c>
      <c r="AL52" s="34">
        <v>6.8958419102999997</v>
      </c>
      <c r="AM52" s="34">
        <v>5.1667352820000003</v>
      </c>
      <c r="AN52" s="35">
        <v>3.6640592836999999</v>
      </c>
    </row>
    <row r="53" spans="1:40" x14ac:dyDescent="0.2">
      <c r="A53" s="29">
        <v>3723</v>
      </c>
      <c r="B53" s="30" t="s">
        <v>64</v>
      </c>
      <c r="C53" s="5">
        <v>1557</v>
      </c>
      <c r="D53" s="31">
        <v>19.7692307692</v>
      </c>
      <c r="E53" s="5">
        <v>116.454749439</v>
      </c>
      <c r="F53" s="71">
        <v>19.3320488118</v>
      </c>
      <c r="G53" s="31">
        <v>23.827874116899999</v>
      </c>
      <c r="H53" s="31">
        <v>60.436737315400002</v>
      </c>
      <c r="I53" s="71">
        <v>15.735388567799999</v>
      </c>
      <c r="J53" s="31">
        <v>3.9305601048000001</v>
      </c>
      <c r="K53" s="31">
        <v>2.6203734031999999</v>
      </c>
      <c r="L53" s="31">
        <v>8.5162135604000007</v>
      </c>
      <c r="M53" s="71">
        <v>5.8958401572000003</v>
      </c>
      <c r="N53" s="5">
        <v>630</v>
      </c>
      <c r="O53" s="71">
        <v>2.4539682539999998</v>
      </c>
      <c r="P53" s="32">
        <v>13.37</v>
      </c>
      <c r="Q53" s="31">
        <v>4.9698795180999999</v>
      </c>
      <c r="R53" s="5">
        <v>7</v>
      </c>
      <c r="S53" s="31">
        <v>23.042168674700001</v>
      </c>
      <c r="T53" s="5">
        <v>-12</v>
      </c>
      <c r="U53" s="31">
        <v>68.298192771100005</v>
      </c>
      <c r="V53" s="71">
        <v>3.6897590360999999</v>
      </c>
      <c r="W53" s="50">
        <v>361</v>
      </c>
      <c r="X53" s="50">
        <v>12</v>
      </c>
      <c r="Y53" s="50">
        <v>220</v>
      </c>
      <c r="Z53" s="50">
        <v>129</v>
      </c>
      <c r="AA53" s="50">
        <v>73</v>
      </c>
      <c r="AB53" s="50">
        <v>6</v>
      </c>
      <c r="AC53" s="50">
        <v>19</v>
      </c>
      <c r="AD53" s="74">
        <v>48</v>
      </c>
      <c r="AE53" s="33">
        <v>1.8469656992000001</v>
      </c>
      <c r="AF53" s="71">
        <v>26.773761713500001</v>
      </c>
      <c r="AG53" s="35">
        <v>1.07</v>
      </c>
      <c r="AH53" s="34">
        <v>9.5213849286999999</v>
      </c>
      <c r="AI53" s="34">
        <v>18.533604887999999</v>
      </c>
      <c r="AJ53" s="34">
        <v>19.450101833000002</v>
      </c>
      <c r="AK53" s="34">
        <v>29.837067209800001</v>
      </c>
      <c r="AL53" s="34">
        <v>10.132382892100001</v>
      </c>
      <c r="AM53" s="34">
        <v>6.6700610997999998</v>
      </c>
      <c r="AN53" s="35">
        <v>5.8553971486999998</v>
      </c>
    </row>
    <row r="54" spans="1:40" x14ac:dyDescent="0.2">
      <c r="A54" s="29">
        <v>3731</v>
      </c>
      <c r="B54" s="30" t="s">
        <v>65</v>
      </c>
      <c r="C54" s="5">
        <v>2589</v>
      </c>
      <c r="D54" s="31">
        <v>13.205072146899999</v>
      </c>
      <c r="E54" s="5">
        <v>193.20895522390001</v>
      </c>
      <c r="F54" s="71">
        <v>12.7462340672</v>
      </c>
      <c r="G54" s="31">
        <v>24.256469679399999</v>
      </c>
      <c r="H54" s="31">
        <v>60.872923908799997</v>
      </c>
      <c r="I54" s="71">
        <v>14.870606411700001</v>
      </c>
      <c r="J54" s="31">
        <v>4.6056419113000002</v>
      </c>
      <c r="K54" s="31">
        <v>1.1514104778000001</v>
      </c>
      <c r="L54" s="31">
        <v>11.1303012857</v>
      </c>
      <c r="M54" s="71">
        <v>4.2218384187</v>
      </c>
      <c r="N54" s="5">
        <v>1062</v>
      </c>
      <c r="O54" s="71">
        <v>2.4237288135999999</v>
      </c>
      <c r="P54" s="32">
        <v>13.4</v>
      </c>
      <c r="Q54" s="31">
        <v>5.1530993278999997</v>
      </c>
      <c r="R54" s="5">
        <v>14</v>
      </c>
      <c r="S54" s="31">
        <v>18.222554144899998</v>
      </c>
      <c r="T54" s="5">
        <v>-18</v>
      </c>
      <c r="U54" s="31">
        <v>44.286781179999998</v>
      </c>
      <c r="V54" s="71">
        <v>32.3375653473</v>
      </c>
      <c r="W54" s="50">
        <v>477</v>
      </c>
      <c r="X54" s="50">
        <v>20</v>
      </c>
      <c r="Y54" s="50">
        <v>207</v>
      </c>
      <c r="Z54" s="50">
        <v>250</v>
      </c>
      <c r="AA54" s="50">
        <v>117</v>
      </c>
      <c r="AB54" s="50">
        <v>7</v>
      </c>
      <c r="AC54" s="50">
        <v>32</v>
      </c>
      <c r="AD54" s="74">
        <v>78</v>
      </c>
      <c r="AE54" s="33">
        <v>0.67453625630000003</v>
      </c>
      <c r="AF54" s="71">
        <v>7.0066173608</v>
      </c>
      <c r="AG54" s="35">
        <v>1.45</v>
      </c>
      <c r="AH54" s="34">
        <v>11.2923152953</v>
      </c>
      <c r="AI54" s="34">
        <v>10.872251050199999</v>
      </c>
      <c r="AJ54" s="34">
        <v>17.123795403999999</v>
      </c>
      <c r="AK54" s="34">
        <v>27.724240177900001</v>
      </c>
      <c r="AL54" s="34">
        <v>10.452186805</v>
      </c>
      <c r="AM54" s="34">
        <v>17.766246602399999</v>
      </c>
      <c r="AN54" s="35">
        <v>4.7689646652000004</v>
      </c>
    </row>
    <row r="55" spans="1:40" x14ac:dyDescent="0.2">
      <c r="A55" s="29">
        <v>3732</v>
      </c>
      <c r="B55" s="30" t="s">
        <v>66</v>
      </c>
      <c r="C55" s="5">
        <v>2912</v>
      </c>
      <c r="D55" s="31">
        <v>9.4736842105000001</v>
      </c>
      <c r="E55" s="5">
        <v>57.663366336599999</v>
      </c>
      <c r="F55" s="71">
        <v>24.175824175799999</v>
      </c>
      <c r="G55" s="31">
        <v>14.4574175824</v>
      </c>
      <c r="H55" s="31">
        <v>62.877747252699997</v>
      </c>
      <c r="I55" s="71">
        <v>22.664835164799999</v>
      </c>
      <c r="J55" s="31">
        <v>4.5233124565000002</v>
      </c>
      <c r="K55" s="31">
        <v>1.3917884482</v>
      </c>
      <c r="L55" s="31">
        <v>6.9589422407999999</v>
      </c>
      <c r="M55" s="71">
        <v>12.1781489214</v>
      </c>
      <c r="N55" s="5">
        <v>1488</v>
      </c>
      <c r="O55" s="71">
        <v>1.9375</v>
      </c>
      <c r="P55" s="32">
        <v>50.5</v>
      </c>
      <c r="Q55" s="31">
        <v>4.4589774078</v>
      </c>
      <c r="R55" s="5">
        <v>53</v>
      </c>
      <c r="S55" s="31">
        <v>32.758620689700003</v>
      </c>
      <c r="T55" s="5">
        <v>-81</v>
      </c>
      <c r="U55" s="31">
        <v>28.814902893399999</v>
      </c>
      <c r="V55" s="71">
        <v>33.967499009100003</v>
      </c>
      <c r="W55" s="50">
        <v>1767</v>
      </c>
      <c r="X55" s="50">
        <v>42</v>
      </c>
      <c r="Y55" s="50">
        <v>332</v>
      </c>
      <c r="Z55" s="50">
        <v>1393</v>
      </c>
      <c r="AA55" s="50">
        <v>318</v>
      </c>
      <c r="AB55" s="50">
        <v>17</v>
      </c>
      <c r="AC55" s="50">
        <v>44</v>
      </c>
      <c r="AD55" s="74">
        <v>257</v>
      </c>
      <c r="AE55" s="33">
        <v>1.9353590090999999</v>
      </c>
      <c r="AF55" s="71">
        <v>19.823008849600001</v>
      </c>
      <c r="AG55" s="35">
        <v>0.63</v>
      </c>
      <c r="AH55" s="34">
        <v>19.169027384300001</v>
      </c>
      <c r="AI55" s="34">
        <v>10.4815864023</v>
      </c>
      <c r="AJ55" s="34">
        <v>15.3210576015</v>
      </c>
      <c r="AK55" s="34">
        <v>29.438149197400001</v>
      </c>
      <c r="AL55" s="34">
        <v>9.6789423985000003</v>
      </c>
      <c r="AM55" s="34">
        <v>7.9320113314</v>
      </c>
      <c r="AN55" s="35">
        <v>7.9792256846000003</v>
      </c>
    </row>
    <row r="56" spans="1:40" x14ac:dyDescent="0.2">
      <c r="A56" s="29">
        <v>3733</v>
      </c>
      <c r="B56" s="30" t="s">
        <v>67</v>
      </c>
      <c r="C56" s="5">
        <v>1222</v>
      </c>
      <c r="D56" s="31">
        <v>3.2094594595000001</v>
      </c>
      <c r="E56" s="5">
        <v>29.995090819800001</v>
      </c>
      <c r="F56" s="71">
        <v>16.284779050699999</v>
      </c>
      <c r="G56" s="31">
        <v>18.903436988500001</v>
      </c>
      <c r="H56" s="31">
        <v>60.392798690699998</v>
      </c>
      <c r="I56" s="71">
        <v>20.703764320800001</v>
      </c>
      <c r="J56" s="31">
        <v>6.5600656006999998</v>
      </c>
      <c r="K56" s="31">
        <v>2.4600246002000001</v>
      </c>
      <c r="L56" s="31">
        <v>11.480114801099999</v>
      </c>
      <c r="M56" s="71">
        <v>3.2800328002999999</v>
      </c>
      <c r="N56" s="5">
        <v>542</v>
      </c>
      <c r="O56" s="71">
        <v>2.2435424354000002</v>
      </c>
      <c r="P56" s="32">
        <v>40.74</v>
      </c>
      <c r="Q56" s="31">
        <v>1.3755833947</v>
      </c>
      <c r="R56" s="5">
        <v>5</v>
      </c>
      <c r="S56" s="31">
        <v>16.433308769300002</v>
      </c>
      <c r="T56" s="5">
        <v>-35</v>
      </c>
      <c r="U56" s="31">
        <v>50.921149594699997</v>
      </c>
      <c r="V56" s="71">
        <v>31.269958241200001</v>
      </c>
      <c r="W56" s="50">
        <v>241</v>
      </c>
      <c r="X56" s="50">
        <v>31</v>
      </c>
      <c r="Y56" s="50">
        <v>88</v>
      </c>
      <c r="Z56" s="50">
        <v>122</v>
      </c>
      <c r="AA56" s="50">
        <v>86</v>
      </c>
      <c r="AB56" s="50">
        <v>10</v>
      </c>
      <c r="AC56" s="50">
        <v>16</v>
      </c>
      <c r="AD56" s="74">
        <v>60</v>
      </c>
      <c r="AE56" s="33">
        <v>0.84388185650000003</v>
      </c>
      <c r="AF56" s="71">
        <v>0</v>
      </c>
      <c r="AG56" s="35">
        <v>0.66</v>
      </c>
      <c r="AH56" s="34">
        <v>17.3536895674</v>
      </c>
      <c r="AI56" s="34">
        <v>9.7709923663999998</v>
      </c>
      <c r="AJ56" s="34">
        <v>23.613231552199998</v>
      </c>
      <c r="AK56" s="34">
        <v>26.1577608142</v>
      </c>
      <c r="AL56" s="34">
        <v>7.1246819337999998</v>
      </c>
      <c r="AM56" s="34">
        <v>9.6692111959000009</v>
      </c>
      <c r="AN56" s="35">
        <v>6.3104325699999997</v>
      </c>
    </row>
    <row r="57" spans="1:40" x14ac:dyDescent="0.2">
      <c r="A57" s="29">
        <v>3734</v>
      </c>
      <c r="B57" s="30" t="s">
        <v>68</v>
      </c>
      <c r="C57" s="5">
        <v>1414</v>
      </c>
      <c r="D57" s="31">
        <v>13.6655948553</v>
      </c>
      <c r="E57" s="5">
        <v>29.976680093300001</v>
      </c>
      <c r="F57" s="71">
        <v>12.2347949081</v>
      </c>
      <c r="G57" s="31">
        <v>19.0947666195</v>
      </c>
      <c r="H57" s="31">
        <v>60.678925035399999</v>
      </c>
      <c r="I57" s="71">
        <v>20.226308345100001</v>
      </c>
      <c r="J57" s="31">
        <v>2.1097046414</v>
      </c>
      <c r="K57" s="31">
        <v>0</v>
      </c>
      <c r="L57" s="31">
        <v>10.548523206800001</v>
      </c>
      <c r="M57" s="71">
        <v>5.6258790436000004</v>
      </c>
      <c r="N57" s="5">
        <v>653</v>
      </c>
      <c r="O57" s="71">
        <v>2.1546707503999998</v>
      </c>
      <c r="P57" s="32">
        <v>47.17</v>
      </c>
      <c r="Q57" s="31">
        <v>1.9686706181</v>
      </c>
      <c r="R57" s="5">
        <v>27</v>
      </c>
      <c r="S57" s="31">
        <v>32.430143945799998</v>
      </c>
      <c r="T57" s="5">
        <v>-30</v>
      </c>
      <c r="U57" s="31">
        <v>24.8729889924</v>
      </c>
      <c r="V57" s="71">
        <v>40.7281964437</v>
      </c>
      <c r="W57" s="50">
        <v>357</v>
      </c>
      <c r="X57" s="50">
        <v>45</v>
      </c>
      <c r="Y57" s="50">
        <v>134</v>
      </c>
      <c r="Z57" s="50">
        <v>178</v>
      </c>
      <c r="AA57" s="50">
        <v>103</v>
      </c>
      <c r="AB57" s="50">
        <v>14</v>
      </c>
      <c r="AC57" s="50">
        <v>23</v>
      </c>
      <c r="AD57" s="74">
        <v>66</v>
      </c>
      <c r="AE57" s="33">
        <v>2.2149302707</v>
      </c>
      <c r="AF57" s="71">
        <v>4.9715909090999997</v>
      </c>
      <c r="AG57" s="35">
        <v>0.42</v>
      </c>
      <c r="AH57" s="34">
        <v>19.638043896799999</v>
      </c>
      <c r="AI57" s="34">
        <v>9.1259145168</v>
      </c>
      <c r="AJ57" s="34">
        <v>25.8760107817</v>
      </c>
      <c r="AK57" s="34">
        <v>17.943781286099998</v>
      </c>
      <c r="AL57" s="34">
        <v>10.743165190599999</v>
      </c>
      <c r="AM57" s="34">
        <v>8.3943011166999995</v>
      </c>
      <c r="AN57" s="35">
        <v>8.2787832114000004</v>
      </c>
    </row>
    <row r="58" spans="1:40" x14ac:dyDescent="0.2">
      <c r="A58" s="29">
        <v>3746</v>
      </c>
      <c r="B58" s="30" t="s">
        <v>69</v>
      </c>
      <c r="C58" s="5">
        <v>1523</v>
      </c>
      <c r="D58" s="31">
        <v>-3.2401524778000002</v>
      </c>
      <c r="E58" s="5">
        <v>4.4268108358999996</v>
      </c>
      <c r="F58" s="71">
        <v>18.844386080100001</v>
      </c>
      <c r="G58" s="31">
        <v>18.844386080100001</v>
      </c>
      <c r="H58" s="31">
        <v>57.715036112900002</v>
      </c>
      <c r="I58" s="71">
        <v>23.440577807</v>
      </c>
      <c r="J58" s="31">
        <v>1.3114754098000001</v>
      </c>
      <c r="K58" s="31">
        <v>3.2786885246000002</v>
      </c>
      <c r="L58" s="31">
        <v>6.5573770492000003</v>
      </c>
      <c r="M58" s="71">
        <v>9.1803278688999992</v>
      </c>
      <c r="N58" s="5">
        <v>694</v>
      </c>
      <c r="O58" s="71">
        <v>2.1714697406000001</v>
      </c>
      <c r="P58" s="32">
        <v>344.04</v>
      </c>
      <c r="Q58" s="31">
        <v>0.65984535779999998</v>
      </c>
      <c r="R58" s="5">
        <v>15</v>
      </c>
      <c r="S58" s="31">
        <v>11.633044590400001</v>
      </c>
      <c r="T58" s="5">
        <v>-380</v>
      </c>
      <c r="U58" s="31">
        <v>28.021626649600002</v>
      </c>
      <c r="V58" s="71">
        <v>59.685483402099997</v>
      </c>
      <c r="W58" s="50">
        <v>891</v>
      </c>
      <c r="X58" s="50">
        <v>84</v>
      </c>
      <c r="Y58" s="50">
        <v>234</v>
      </c>
      <c r="Z58" s="50">
        <v>573</v>
      </c>
      <c r="AA58" s="50">
        <v>176</v>
      </c>
      <c r="AB58" s="50">
        <v>28</v>
      </c>
      <c r="AC58" s="50">
        <v>32</v>
      </c>
      <c r="AD58" s="74">
        <v>116</v>
      </c>
      <c r="AE58" s="33">
        <v>2.0869565216999999</v>
      </c>
      <c r="AF58" s="71">
        <v>0.65274151439999994</v>
      </c>
      <c r="AG58" s="35">
        <v>0.65</v>
      </c>
      <c r="AH58" s="34">
        <v>9.5108695652000002</v>
      </c>
      <c r="AI58" s="34">
        <v>7.8027950310999996</v>
      </c>
      <c r="AJ58" s="34">
        <v>14.0916149068</v>
      </c>
      <c r="AK58" s="34">
        <v>34.8602484472</v>
      </c>
      <c r="AL58" s="34">
        <v>6.7546583850999999</v>
      </c>
      <c r="AM58" s="34">
        <v>18.866459627299999</v>
      </c>
      <c r="AN58" s="35">
        <v>8.1133540373000006</v>
      </c>
    </row>
    <row r="59" spans="1:40" x14ac:dyDescent="0.2">
      <c r="A59" s="29">
        <v>3752</v>
      </c>
      <c r="B59" s="30" t="s">
        <v>70</v>
      </c>
      <c r="C59" s="5">
        <v>772</v>
      </c>
      <c r="D59" s="31">
        <v>-4.4554455445999999</v>
      </c>
      <c r="E59" s="5">
        <v>13.717128642500001</v>
      </c>
      <c r="F59" s="71">
        <v>23.5751295337</v>
      </c>
      <c r="G59" s="31">
        <v>15.5440414508</v>
      </c>
      <c r="H59" s="31">
        <v>68.523316062199996</v>
      </c>
      <c r="I59" s="71">
        <v>15.932642487000001</v>
      </c>
      <c r="J59" s="31">
        <v>6.4977257960000001</v>
      </c>
      <c r="K59" s="31">
        <v>3.8986354776000001</v>
      </c>
      <c r="L59" s="31">
        <v>7.7972709552000001</v>
      </c>
      <c r="M59" s="71">
        <v>5.1981806368000001</v>
      </c>
      <c r="N59" s="5">
        <v>362</v>
      </c>
      <c r="O59" s="71">
        <v>2.1104972376000002</v>
      </c>
      <c r="P59" s="32">
        <v>56.28</v>
      </c>
      <c r="Q59" s="31">
        <v>1.1576135352000001</v>
      </c>
      <c r="R59" s="5">
        <v>28</v>
      </c>
      <c r="S59" s="31">
        <v>43.739982190600003</v>
      </c>
      <c r="T59" s="5">
        <v>-133</v>
      </c>
      <c r="U59" s="31">
        <v>12.092609082799999</v>
      </c>
      <c r="V59" s="71">
        <v>43.009795191499997</v>
      </c>
      <c r="W59" s="50">
        <v>1170</v>
      </c>
      <c r="X59" s="50">
        <v>44</v>
      </c>
      <c r="Y59" s="50">
        <v>43</v>
      </c>
      <c r="Z59" s="50">
        <v>1083</v>
      </c>
      <c r="AA59" s="50">
        <v>157</v>
      </c>
      <c r="AB59" s="50">
        <v>21</v>
      </c>
      <c r="AC59" s="50">
        <v>11</v>
      </c>
      <c r="AD59" s="74">
        <v>125</v>
      </c>
      <c r="AE59" s="33">
        <v>2.8355387524000002</v>
      </c>
      <c r="AF59" s="71">
        <v>0</v>
      </c>
      <c r="AG59" s="35" t="s">
        <v>317</v>
      </c>
      <c r="AH59" s="34">
        <v>17.412935323399999</v>
      </c>
      <c r="AI59" s="34">
        <v>14.4278606965</v>
      </c>
      <c r="AJ59" s="34">
        <v>2.1144278607000002</v>
      </c>
      <c r="AK59" s="34">
        <v>55.597014925400003</v>
      </c>
      <c r="AL59" s="34">
        <v>2.6119402985</v>
      </c>
      <c r="AM59" s="34">
        <v>6.5920398010000003</v>
      </c>
      <c r="AN59" s="35">
        <v>1.2437810945000001</v>
      </c>
    </row>
    <row r="60" spans="1:40" x14ac:dyDescent="0.2">
      <c r="A60" s="29">
        <v>3762</v>
      </c>
      <c r="B60" s="30" t="s">
        <v>71</v>
      </c>
      <c r="C60" s="5">
        <v>4624</v>
      </c>
      <c r="D60" s="31">
        <v>-2.9387069689</v>
      </c>
      <c r="E60" s="5">
        <v>10.5419145977</v>
      </c>
      <c r="F60" s="71">
        <v>20.912629757800001</v>
      </c>
      <c r="G60" s="31">
        <v>18.230968858099999</v>
      </c>
      <c r="H60" s="31">
        <v>57.612456747400003</v>
      </c>
      <c r="I60" s="71">
        <v>24.156574394500002</v>
      </c>
      <c r="J60" s="31">
        <v>2.1703743896000001</v>
      </c>
      <c r="K60" s="31">
        <v>1.9533369506</v>
      </c>
      <c r="L60" s="31">
        <v>5.6429734129</v>
      </c>
      <c r="M60" s="71">
        <v>10.417797070000001</v>
      </c>
      <c r="N60" s="5">
        <v>2122</v>
      </c>
      <c r="O60" s="71">
        <v>2.1399622997000001</v>
      </c>
      <c r="P60" s="32">
        <v>438.63</v>
      </c>
      <c r="Q60" s="31">
        <v>0.97775549279999996</v>
      </c>
      <c r="R60" s="5">
        <v>60</v>
      </c>
      <c r="S60" s="31">
        <v>28.111040204199998</v>
      </c>
      <c r="T60" s="5">
        <v>-437</v>
      </c>
      <c r="U60" s="31">
        <v>23.819400127600002</v>
      </c>
      <c r="V60" s="71">
        <v>47.0918041754</v>
      </c>
      <c r="W60" s="50">
        <v>3251</v>
      </c>
      <c r="X60" s="50">
        <v>238</v>
      </c>
      <c r="Y60" s="50">
        <v>556</v>
      </c>
      <c r="Z60" s="50">
        <v>2457</v>
      </c>
      <c r="AA60" s="50">
        <v>627</v>
      </c>
      <c r="AB60" s="50">
        <v>85</v>
      </c>
      <c r="AC60" s="50">
        <v>80</v>
      </c>
      <c r="AD60" s="74">
        <v>462</v>
      </c>
      <c r="AE60" s="33">
        <v>1.0551647538</v>
      </c>
      <c r="AF60" s="71">
        <v>6.9595476294000003</v>
      </c>
      <c r="AG60" s="35">
        <v>0.61</v>
      </c>
      <c r="AH60" s="34">
        <v>13.6731987623</v>
      </c>
      <c r="AI60" s="34">
        <v>7.2196846913000003</v>
      </c>
      <c r="AJ60" s="34">
        <v>21.806394577900001</v>
      </c>
      <c r="AK60" s="34">
        <v>24.487991748900001</v>
      </c>
      <c r="AL60" s="34">
        <v>6.7629291291999998</v>
      </c>
      <c r="AM60" s="34">
        <v>14.5572417858</v>
      </c>
      <c r="AN60" s="35">
        <v>11.4925593046</v>
      </c>
    </row>
    <row r="61" spans="1:40" x14ac:dyDescent="0.2">
      <c r="A61" s="29">
        <v>3764</v>
      </c>
      <c r="B61" s="30" t="s">
        <v>72</v>
      </c>
      <c r="C61" s="5">
        <v>841</v>
      </c>
      <c r="D61" s="31">
        <v>-9.7639484978999995</v>
      </c>
      <c r="E61" s="5">
        <v>5.2906391545</v>
      </c>
      <c r="F61" s="71">
        <v>7.2532699167999999</v>
      </c>
      <c r="G61" s="31">
        <v>18.549346016600001</v>
      </c>
      <c r="H61" s="31">
        <v>55.291319857300003</v>
      </c>
      <c r="I61" s="71">
        <v>26.159334126000001</v>
      </c>
      <c r="J61" s="31">
        <v>3.5377358491000002</v>
      </c>
      <c r="K61" s="31">
        <v>5.8962264151000001</v>
      </c>
      <c r="L61" s="31">
        <v>5.8962264151000001</v>
      </c>
      <c r="M61" s="71">
        <v>10.6132075472</v>
      </c>
      <c r="N61" s="5">
        <v>370</v>
      </c>
      <c r="O61" s="71">
        <v>2.2729729729999999</v>
      </c>
      <c r="P61" s="32">
        <v>158.96</v>
      </c>
      <c r="Q61" s="31">
        <v>0.95537397859999995</v>
      </c>
      <c r="R61" s="5">
        <v>26</v>
      </c>
      <c r="S61" s="31">
        <v>29.296040226300001</v>
      </c>
      <c r="T61" s="5">
        <v>-280</v>
      </c>
      <c r="U61" s="31">
        <v>30.986800754200001</v>
      </c>
      <c r="V61" s="71">
        <v>38.761785040900001</v>
      </c>
      <c r="W61" s="50">
        <v>390</v>
      </c>
      <c r="X61" s="50">
        <v>108</v>
      </c>
      <c r="Y61" s="50">
        <v>124</v>
      </c>
      <c r="Z61" s="50">
        <v>158</v>
      </c>
      <c r="AA61" s="50">
        <v>113</v>
      </c>
      <c r="AB61" s="50">
        <v>37</v>
      </c>
      <c r="AC61" s="50">
        <v>24</v>
      </c>
      <c r="AD61" s="74">
        <v>52</v>
      </c>
      <c r="AE61" s="33">
        <v>3.4722222222000001</v>
      </c>
      <c r="AF61" s="71">
        <v>8.1490104772999992</v>
      </c>
      <c r="AG61" s="35" t="s">
        <v>317</v>
      </c>
      <c r="AH61" s="34">
        <v>10.8370702541</v>
      </c>
      <c r="AI61" s="34">
        <v>7.9222720477999999</v>
      </c>
      <c r="AJ61" s="34">
        <v>20.627802690599999</v>
      </c>
      <c r="AK61" s="34">
        <v>28.998505231700001</v>
      </c>
      <c r="AL61" s="34">
        <v>6.6517189836000004</v>
      </c>
      <c r="AM61" s="34">
        <v>15.769805680099999</v>
      </c>
      <c r="AN61" s="35">
        <v>9.1928251120999995</v>
      </c>
    </row>
    <row r="62" spans="1:40" x14ac:dyDescent="0.2">
      <c r="A62" s="29">
        <v>3781</v>
      </c>
      <c r="B62" s="30" t="s">
        <v>73</v>
      </c>
      <c r="C62" s="5">
        <v>607</v>
      </c>
      <c r="D62" s="31">
        <v>-8.0303030303000007</v>
      </c>
      <c r="E62" s="5">
        <v>13.2677595628</v>
      </c>
      <c r="F62" s="71">
        <v>16.1449752883</v>
      </c>
      <c r="G62" s="31">
        <v>14.4975288303</v>
      </c>
      <c r="H62" s="31">
        <v>63.426688632599998</v>
      </c>
      <c r="I62" s="71">
        <v>22.0757825371</v>
      </c>
      <c r="J62" s="31">
        <v>4.9059689289000001</v>
      </c>
      <c r="K62" s="31">
        <v>0</v>
      </c>
      <c r="L62" s="31">
        <v>9.8119378577000003</v>
      </c>
      <c r="M62" s="71">
        <v>4.9059689289000001</v>
      </c>
      <c r="N62" s="5">
        <v>311</v>
      </c>
      <c r="O62" s="71">
        <v>1.9324758842</v>
      </c>
      <c r="P62" s="32">
        <v>45.75</v>
      </c>
      <c r="Q62" s="31">
        <v>1.2045554095</v>
      </c>
      <c r="R62" s="5">
        <v>9</v>
      </c>
      <c r="S62" s="31">
        <v>15.286903197499999</v>
      </c>
      <c r="T62" s="5">
        <v>-41</v>
      </c>
      <c r="U62" s="31">
        <v>15.1335961454</v>
      </c>
      <c r="V62" s="71">
        <v>68.374945247499994</v>
      </c>
      <c r="W62" s="50">
        <v>305</v>
      </c>
      <c r="X62" s="50">
        <v>16</v>
      </c>
      <c r="Y62" s="50">
        <v>100</v>
      </c>
      <c r="Z62" s="50">
        <v>189</v>
      </c>
      <c r="AA62" s="50">
        <v>67</v>
      </c>
      <c r="AB62" s="50">
        <v>7</v>
      </c>
      <c r="AC62" s="50">
        <v>9</v>
      </c>
      <c r="AD62" s="74">
        <v>51</v>
      </c>
      <c r="AE62" s="33">
        <v>2.7950310559</v>
      </c>
      <c r="AF62" s="71">
        <v>0</v>
      </c>
      <c r="AG62" s="35" t="s">
        <v>317</v>
      </c>
      <c r="AH62" s="34">
        <v>18.1728880157</v>
      </c>
      <c r="AI62" s="34">
        <v>5.5009823183000002</v>
      </c>
      <c r="AJ62" s="34">
        <v>29.1748526523</v>
      </c>
      <c r="AK62" s="34">
        <v>28.6836935167</v>
      </c>
      <c r="AL62" s="34">
        <v>6.3850687623000004</v>
      </c>
      <c r="AM62" s="34">
        <v>6.7779960707000004</v>
      </c>
      <c r="AN62" s="35">
        <v>5.3045186639999997</v>
      </c>
    </row>
    <row r="63" spans="1:40" x14ac:dyDescent="0.2">
      <c r="A63" s="29">
        <v>3782</v>
      </c>
      <c r="B63" s="30" t="s">
        <v>74</v>
      </c>
      <c r="C63" s="5">
        <v>1502</v>
      </c>
      <c r="D63" s="31">
        <v>-2.0221787345000002</v>
      </c>
      <c r="E63" s="5">
        <v>62.53122398</v>
      </c>
      <c r="F63" s="71">
        <v>27.762982689699999</v>
      </c>
      <c r="G63" s="31">
        <v>15.1797603196</v>
      </c>
      <c r="H63" s="31">
        <v>63.249001331599999</v>
      </c>
      <c r="I63" s="71">
        <v>21.5712383489</v>
      </c>
      <c r="J63" s="31">
        <v>4.6604527297000002</v>
      </c>
      <c r="K63" s="31">
        <v>0</v>
      </c>
      <c r="L63" s="31">
        <v>11.3182423435</v>
      </c>
      <c r="M63" s="71">
        <v>4.6604527297000002</v>
      </c>
      <c r="N63" s="5">
        <v>748</v>
      </c>
      <c r="O63" s="71">
        <v>1.9879679144</v>
      </c>
      <c r="P63" s="32">
        <v>24.02</v>
      </c>
      <c r="Q63" s="31">
        <v>4.6985446985000001</v>
      </c>
      <c r="R63" s="5">
        <v>21</v>
      </c>
      <c r="S63" s="31">
        <v>32.016632016599999</v>
      </c>
      <c r="T63" s="5">
        <v>-47</v>
      </c>
      <c r="U63" s="31">
        <v>31.143451143499998</v>
      </c>
      <c r="V63" s="71">
        <v>32.141372141399998</v>
      </c>
      <c r="W63" s="50">
        <v>904</v>
      </c>
      <c r="X63" s="50">
        <v>25</v>
      </c>
      <c r="Y63" s="50">
        <v>168</v>
      </c>
      <c r="Z63" s="50">
        <v>711</v>
      </c>
      <c r="AA63" s="50">
        <v>162</v>
      </c>
      <c r="AB63" s="50">
        <v>8</v>
      </c>
      <c r="AC63" s="50">
        <v>23</v>
      </c>
      <c r="AD63" s="74">
        <v>131</v>
      </c>
      <c r="AE63" s="33">
        <v>1.6433853738999999</v>
      </c>
      <c r="AF63" s="71">
        <v>2.6560424967</v>
      </c>
      <c r="AG63" s="35" t="s">
        <v>317</v>
      </c>
      <c r="AH63" s="34">
        <v>27.114300358800001</v>
      </c>
      <c r="AI63" s="34">
        <v>6.8682726806999996</v>
      </c>
      <c r="AJ63" s="34">
        <v>14.3516145566</v>
      </c>
      <c r="AK63" s="34">
        <v>27.1655561251</v>
      </c>
      <c r="AL63" s="34">
        <v>5.4331112250000002</v>
      </c>
      <c r="AM63" s="34">
        <v>14.607893388000001</v>
      </c>
      <c r="AN63" s="35">
        <v>4.4592516658000001</v>
      </c>
    </row>
    <row r="64" spans="1:40" x14ac:dyDescent="0.2">
      <c r="A64" s="29">
        <v>3783</v>
      </c>
      <c r="B64" s="30" t="s">
        <v>75</v>
      </c>
      <c r="C64" s="5">
        <v>207</v>
      </c>
      <c r="D64" s="31">
        <v>6.7010309277999998</v>
      </c>
      <c r="E64" s="5">
        <v>12.714987714999999</v>
      </c>
      <c r="F64" s="71">
        <v>26.086956521699999</v>
      </c>
      <c r="G64" s="31">
        <v>19.323671497599999</v>
      </c>
      <c r="H64" s="31">
        <v>57.487922705300001</v>
      </c>
      <c r="I64" s="71">
        <v>23.1884057971</v>
      </c>
      <c r="J64" s="31">
        <v>14.388489208599999</v>
      </c>
      <c r="K64" s="31">
        <v>4.7961630695000004</v>
      </c>
      <c r="L64" s="31">
        <v>9.5923261391000008</v>
      </c>
      <c r="M64" s="71">
        <v>4.7961630695000004</v>
      </c>
      <c r="N64" s="5">
        <v>92</v>
      </c>
      <c r="O64" s="71">
        <v>2.25</v>
      </c>
      <c r="P64" s="32">
        <v>16.28</v>
      </c>
      <c r="Q64" s="31">
        <v>2.629969419</v>
      </c>
      <c r="R64" s="5">
        <v>24</v>
      </c>
      <c r="S64" s="31">
        <v>30.703363914400001</v>
      </c>
      <c r="T64" s="5">
        <v>-45</v>
      </c>
      <c r="U64" s="31">
        <v>14.495412844000001</v>
      </c>
      <c r="V64" s="71">
        <v>52.171253822600001</v>
      </c>
      <c r="W64" s="50">
        <v>73</v>
      </c>
      <c r="X64" s="50">
        <v>24</v>
      </c>
      <c r="Y64" s="50">
        <v>5</v>
      </c>
      <c r="Z64" s="50">
        <v>44</v>
      </c>
      <c r="AA64" s="50" t="s">
        <v>317</v>
      </c>
      <c r="AB64" s="50">
        <v>5</v>
      </c>
      <c r="AC64" s="50" t="s">
        <v>317</v>
      </c>
      <c r="AD64" s="74">
        <v>18</v>
      </c>
      <c r="AE64" s="33">
        <v>2.0881670533999999</v>
      </c>
      <c r="AF64" s="71">
        <v>0</v>
      </c>
      <c r="AG64" s="35" t="s">
        <v>317</v>
      </c>
      <c r="AH64" s="34">
        <v>14.6875</v>
      </c>
      <c r="AI64" s="34">
        <v>7.1875</v>
      </c>
      <c r="AJ64" s="34">
        <v>20.3125</v>
      </c>
      <c r="AK64" s="34">
        <v>31.875</v>
      </c>
      <c r="AL64" s="34">
        <v>3.75</v>
      </c>
      <c r="AM64" s="34">
        <v>13.125</v>
      </c>
      <c r="AN64" s="35">
        <v>9.0625</v>
      </c>
    </row>
    <row r="65" spans="1:40" x14ac:dyDescent="0.2">
      <c r="A65" s="29">
        <v>3784</v>
      </c>
      <c r="B65" s="30" t="s">
        <v>76</v>
      </c>
      <c r="C65" s="5">
        <v>2147</v>
      </c>
      <c r="D65" s="31">
        <v>7.6730190572000003</v>
      </c>
      <c r="E65" s="5">
        <v>18.164128595600001</v>
      </c>
      <c r="F65" s="71">
        <v>33.674895202599998</v>
      </c>
      <c r="G65" s="31">
        <v>17.466231951600001</v>
      </c>
      <c r="H65" s="31">
        <v>63.2976245925</v>
      </c>
      <c r="I65" s="71">
        <v>19.236143456000001</v>
      </c>
      <c r="J65" s="31">
        <v>5.1055929449999997</v>
      </c>
      <c r="K65" s="31">
        <v>0.46414481320000001</v>
      </c>
      <c r="L65" s="31">
        <v>6.0338825714000004</v>
      </c>
      <c r="M65" s="71">
        <v>4.6414481317999998</v>
      </c>
      <c r="N65" s="5">
        <v>1046</v>
      </c>
      <c r="O65" s="71">
        <v>2.0430210325</v>
      </c>
      <c r="P65" s="32">
        <v>118.2</v>
      </c>
      <c r="Q65" s="31">
        <v>1.505794772</v>
      </c>
      <c r="R65" s="5">
        <v>27</v>
      </c>
      <c r="S65" s="31">
        <v>16.343794941199999</v>
      </c>
      <c r="T65" s="5">
        <v>-56</v>
      </c>
      <c r="U65" s="31">
        <v>9.1447424076000008</v>
      </c>
      <c r="V65" s="71">
        <v>73.005667879200004</v>
      </c>
      <c r="W65" s="50">
        <v>1816</v>
      </c>
      <c r="X65" s="50">
        <v>8</v>
      </c>
      <c r="Y65" s="50">
        <v>300</v>
      </c>
      <c r="Z65" s="50">
        <v>1508</v>
      </c>
      <c r="AA65" s="50" t="s">
        <v>317</v>
      </c>
      <c r="AB65" s="50" t="s">
        <v>317</v>
      </c>
      <c r="AC65" s="50">
        <v>31</v>
      </c>
      <c r="AD65" s="74">
        <v>216</v>
      </c>
      <c r="AE65" s="33">
        <v>0.90869753350000004</v>
      </c>
      <c r="AF65" s="71">
        <v>0.4555808656</v>
      </c>
      <c r="AG65" s="35" t="s">
        <v>317</v>
      </c>
      <c r="AH65" s="34">
        <v>28.386605783899999</v>
      </c>
      <c r="AI65" s="34">
        <v>6.8873668189000004</v>
      </c>
      <c r="AJ65" s="34">
        <v>13.203957382</v>
      </c>
      <c r="AK65" s="34">
        <v>26.027397260299999</v>
      </c>
      <c r="AL65" s="34">
        <v>7.1537290714999999</v>
      </c>
      <c r="AM65" s="34">
        <v>13.3181126332</v>
      </c>
      <c r="AN65" s="35">
        <v>5.0228310501999998</v>
      </c>
    </row>
    <row r="66" spans="1:40" x14ac:dyDescent="0.2">
      <c r="A66" s="29">
        <v>3785</v>
      </c>
      <c r="B66" s="30" t="s">
        <v>131</v>
      </c>
      <c r="C66" s="5">
        <v>679</v>
      </c>
      <c r="D66" s="31">
        <v>-9.2245989304999991</v>
      </c>
      <c r="E66" s="5">
        <v>10.7300884956</v>
      </c>
      <c r="F66" s="71">
        <v>23.711340206199999</v>
      </c>
      <c r="G66" s="31">
        <v>13.107511045700001</v>
      </c>
      <c r="H66" s="31">
        <v>62.297496318100002</v>
      </c>
      <c r="I66" s="71">
        <v>24.594992636200001</v>
      </c>
      <c r="J66" s="31">
        <v>8.7912087912000008</v>
      </c>
      <c r="K66" s="31">
        <v>0</v>
      </c>
      <c r="L66" s="31">
        <v>10.256410256400001</v>
      </c>
      <c r="M66" s="71">
        <v>7.326007326</v>
      </c>
      <c r="N66" s="5">
        <v>331</v>
      </c>
      <c r="O66" s="71">
        <v>2.0211480363000001</v>
      </c>
      <c r="P66" s="32">
        <v>63.28</v>
      </c>
      <c r="Q66" s="31">
        <v>1.2970578931000001</v>
      </c>
      <c r="R66" s="5">
        <v>4</v>
      </c>
      <c r="S66" s="31">
        <v>31.556469471700002</v>
      </c>
      <c r="T66" s="5">
        <v>-125</v>
      </c>
      <c r="U66" s="31">
        <v>16.039228092399998</v>
      </c>
      <c r="V66" s="71">
        <v>51.107244542899998</v>
      </c>
      <c r="W66" s="50">
        <v>237</v>
      </c>
      <c r="X66" s="50">
        <v>17</v>
      </c>
      <c r="Y66" s="50">
        <v>70</v>
      </c>
      <c r="Z66" s="50">
        <v>150</v>
      </c>
      <c r="AA66" s="50">
        <v>83</v>
      </c>
      <c r="AB66" s="50">
        <v>8</v>
      </c>
      <c r="AC66" s="50">
        <v>15</v>
      </c>
      <c r="AD66" s="74">
        <v>60</v>
      </c>
      <c r="AE66" s="33">
        <v>0.57755775580000002</v>
      </c>
      <c r="AF66" s="71">
        <v>0</v>
      </c>
      <c r="AG66" s="35" t="s">
        <v>317</v>
      </c>
      <c r="AH66" s="34">
        <v>15.7832744405</v>
      </c>
      <c r="AI66" s="34">
        <v>5.7714958774999996</v>
      </c>
      <c r="AJ66" s="34">
        <v>12.603062426399999</v>
      </c>
      <c r="AK66" s="34">
        <v>39.222614841000002</v>
      </c>
      <c r="AL66" s="34">
        <v>7.0671378092000001</v>
      </c>
      <c r="AM66" s="34">
        <v>13.427561837500001</v>
      </c>
      <c r="AN66" s="35">
        <v>6.1248527680000002</v>
      </c>
    </row>
    <row r="67" spans="1:40" x14ac:dyDescent="0.2">
      <c r="A67" s="29">
        <v>3786</v>
      </c>
      <c r="B67" s="30" t="s">
        <v>77</v>
      </c>
      <c r="C67" s="5">
        <v>2913</v>
      </c>
      <c r="D67" s="31">
        <v>-1.8530997305000001</v>
      </c>
      <c r="E67" s="5">
        <v>25.597539543100002</v>
      </c>
      <c r="F67" s="71">
        <v>23.343631994500001</v>
      </c>
      <c r="G67" s="31">
        <v>17.301750772399998</v>
      </c>
      <c r="H67" s="31">
        <v>62.787504291099999</v>
      </c>
      <c r="I67" s="71">
        <v>19.910744936499999</v>
      </c>
      <c r="J67" s="31">
        <v>5.4822682885000003</v>
      </c>
      <c r="K67" s="31">
        <v>0.68528353610000003</v>
      </c>
      <c r="L67" s="31">
        <v>11.307178345000001</v>
      </c>
      <c r="M67" s="71">
        <v>6.8528353606000003</v>
      </c>
      <c r="N67" s="5">
        <v>1431</v>
      </c>
      <c r="O67" s="71">
        <v>2.0069881201999999</v>
      </c>
      <c r="P67" s="32">
        <v>113.8</v>
      </c>
      <c r="Q67" s="31">
        <v>1.9217269216999999</v>
      </c>
      <c r="R67" s="5">
        <v>34</v>
      </c>
      <c r="S67" s="31">
        <v>15.5405405405</v>
      </c>
      <c r="T67" s="5">
        <v>-120</v>
      </c>
      <c r="U67" s="31">
        <v>9.6525096524999991</v>
      </c>
      <c r="V67" s="71">
        <v>72.885222885199994</v>
      </c>
      <c r="W67" s="50">
        <v>2748</v>
      </c>
      <c r="X67" s="50">
        <v>26</v>
      </c>
      <c r="Y67" s="50">
        <v>372</v>
      </c>
      <c r="Z67" s="50">
        <v>2350</v>
      </c>
      <c r="AA67" s="50">
        <v>366</v>
      </c>
      <c r="AB67" s="50">
        <v>8</v>
      </c>
      <c r="AC67" s="50">
        <v>39</v>
      </c>
      <c r="AD67" s="74">
        <v>319</v>
      </c>
      <c r="AE67" s="33">
        <v>0.2155172414</v>
      </c>
      <c r="AF67" s="71">
        <v>1.0148849796999999</v>
      </c>
      <c r="AG67" s="35">
        <v>0.31</v>
      </c>
      <c r="AH67" s="34">
        <v>21.536879979399998</v>
      </c>
      <c r="AI67" s="34">
        <v>6.9904908764</v>
      </c>
      <c r="AJ67" s="34">
        <v>17.9131328707</v>
      </c>
      <c r="AK67" s="34">
        <v>27.088152145999999</v>
      </c>
      <c r="AL67" s="34">
        <v>7.5815985607999998</v>
      </c>
      <c r="AM67" s="34">
        <v>12.079157028999999</v>
      </c>
      <c r="AN67" s="35">
        <v>6.8105885377000002</v>
      </c>
    </row>
    <row r="68" spans="1:40" x14ac:dyDescent="0.2">
      <c r="A68" s="29">
        <v>3787</v>
      </c>
      <c r="B68" s="30" t="s">
        <v>78</v>
      </c>
      <c r="C68" s="5">
        <v>4882</v>
      </c>
      <c r="D68" s="31">
        <v>-6.1514801998999999</v>
      </c>
      <c r="E68" s="5">
        <v>170.16382014640001</v>
      </c>
      <c r="F68" s="71">
        <v>40.434248258899999</v>
      </c>
      <c r="G68" s="31">
        <v>14.3588693159</v>
      </c>
      <c r="H68" s="31">
        <v>63.621466611999999</v>
      </c>
      <c r="I68" s="71">
        <v>22.019664072099999</v>
      </c>
      <c r="J68" s="31">
        <v>3.4658511722999998</v>
      </c>
      <c r="K68" s="31">
        <v>1.2232415902</v>
      </c>
      <c r="L68" s="31">
        <v>6.9317023444999997</v>
      </c>
      <c r="M68" s="71">
        <v>6.3200815494000002</v>
      </c>
      <c r="N68" s="5">
        <v>2627</v>
      </c>
      <c r="O68" s="71">
        <v>1.8458317472000001</v>
      </c>
      <c r="P68" s="32">
        <v>28.69</v>
      </c>
      <c r="Q68" s="31">
        <v>8.9926803763999992</v>
      </c>
      <c r="R68" s="5">
        <v>33</v>
      </c>
      <c r="S68" s="31">
        <v>26.280934123400002</v>
      </c>
      <c r="T68" s="5">
        <v>-31</v>
      </c>
      <c r="U68" s="31">
        <v>19.972115719800001</v>
      </c>
      <c r="V68" s="71">
        <v>44.754269780400001</v>
      </c>
      <c r="W68" s="50">
        <v>7185</v>
      </c>
      <c r="X68" s="50">
        <v>19</v>
      </c>
      <c r="Y68" s="50">
        <v>933</v>
      </c>
      <c r="Z68" s="50">
        <v>6233</v>
      </c>
      <c r="AA68" s="50">
        <v>822</v>
      </c>
      <c r="AB68" s="50">
        <v>6</v>
      </c>
      <c r="AC68" s="50">
        <v>74</v>
      </c>
      <c r="AD68" s="74">
        <v>742</v>
      </c>
      <c r="AE68" s="33">
        <v>3.6032821976</v>
      </c>
      <c r="AF68" s="71">
        <v>6.4076892270999997</v>
      </c>
      <c r="AG68" s="35">
        <v>0.47</v>
      </c>
      <c r="AH68" s="34">
        <v>34.1130963345</v>
      </c>
      <c r="AI68" s="34">
        <v>9.1913796279</v>
      </c>
      <c r="AJ68" s="34">
        <v>8.8966660527000005</v>
      </c>
      <c r="AK68" s="34">
        <v>29.416098729000002</v>
      </c>
      <c r="AL68" s="34">
        <v>5.4706207405000002</v>
      </c>
      <c r="AM68" s="34">
        <v>8.3256585005999995</v>
      </c>
      <c r="AN68" s="35">
        <v>4.5864800147000002</v>
      </c>
    </row>
    <row r="69" spans="1:40" x14ac:dyDescent="0.2">
      <c r="A69" s="29">
        <v>3788</v>
      </c>
      <c r="B69" s="30" t="s">
        <v>79</v>
      </c>
      <c r="C69" s="5">
        <v>681</v>
      </c>
      <c r="D69" s="31">
        <v>-4.3539325842999999</v>
      </c>
      <c r="E69" s="5">
        <v>4.9333526513999999</v>
      </c>
      <c r="F69" s="71">
        <v>15.5653450808</v>
      </c>
      <c r="G69" s="31">
        <v>17.914831130700001</v>
      </c>
      <c r="H69" s="31">
        <v>59.911894273100003</v>
      </c>
      <c r="I69" s="71">
        <v>22.173274596199999</v>
      </c>
      <c r="J69" s="31">
        <v>5.8351568197999999</v>
      </c>
      <c r="K69" s="31">
        <v>0</v>
      </c>
      <c r="L69" s="31">
        <v>10.211524434699999</v>
      </c>
      <c r="M69" s="71">
        <v>8.7527352298000007</v>
      </c>
      <c r="N69" s="5">
        <v>327</v>
      </c>
      <c r="O69" s="71">
        <v>2.0703363914000001</v>
      </c>
      <c r="P69" s="32">
        <v>138.04</v>
      </c>
      <c r="Q69" s="31">
        <v>0.71728734969999997</v>
      </c>
      <c r="R69" s="5">
        <v>21</v>
      </c>
      <c r="S69" s="31">
        <v>23.576293290799999</v>
      </c>
      <c r="T69" s="5">
        <v>-163</v>
      </c>
      <c r="U69" s="31">
        <v>19.214606578800002</v>
      </c>
      <c r="V69" s="71">
        <v>56.491812780799997</v>
      </c>
      <c r="W69" s="50">
        <v>240</v>
      </c>
      <c r="X69" s="50">
        <v>47</v>
      </c>
      <c r="Y69" s="50">
        <v>75</v>
      </c>
      <c r="Z69" s="50">
        <v>118</v>
      </c>
      <c r="AA69" s="50">
        <v>82</v>
      </c>
      <c r="AB69" s="50">
        <v>18</v>
      </c>
      <c r="AC69" s="50">
        <v>10</v>
      </c>
      <c r="AD69" s="74">
        <v>54</v>
      </c>
      <c r="AE69" s="33">
        <v>1.5901060070999999</v>
      </c>
      <c r="AF69" s="71">
        <v>1.4598540146000001</v>
      </c>
      <c r="AG69" s="35">
        <v>1.1599999999999999</v>
      </c>
      <c r="AH69" s="34">
        <v>12.429906542099999</v>
      </c>
      <c r="AI69" s="34">
        <v>4.6728971963000001</v>
      </c>
      <c r="AJ69" s="34">
        <v>14.7663551402</v>
      </c>
      <c r="AK69" s="34">
        <v>30.6542056075</v>
      </c>
      <c r="AL69" s="34">
        <v>6.4485981307999998</v>
      </c>
      <c r="AM69" s="34">
        <v>27.570093457900001</v>
      </c>
      <c r="AN69" s="35">
        <v>3.4579439251999999</v>
      </c>
    </row>
    <row r="70" spans="1:40" x14ac:dyDescent="0.2">
      <c r="A70" s="29">
        <v>3789</v>
      </c>
      <c r="B70" s="30" t="s">
        <v>80</v>
      </c>
      <c r="C70" s="5">
        <v>702</v>
      </c>
      <c r="D70" s="31">
        <v>-6.6489361701999998</v>
      </c>
      <c r="E70" s="5">
        <v>11.041207927</v>
      </c>
      <c r="F70" s="71">
        <v>32.478632478599998</v>
      </c>
      <c r="G70" s="31">
        <v>17.806267806299999</v>
      </c>
      <c r="H70" s="31">
        <v>61.396011395999999</v>
      </c>
      <c r="I70" s="71">
        <v>20.797720797699998</v>
      </c>
      <c r="J70" s="31">
        <v>2.8530670471000001</v>
      </c>
      <c r="K70" s="31">
        <v>1.4265335235000001</v>
      </c>
      <c r="L70" s="31">
        <v>7.1326676177000001</v>
      </c>
      <c r="M70" s="71">
        <v>5.7061340942000003</v>
      </c>
      <c r="N70" s="5">
        <v>357</v>
      </c>
      <c r="O70" s="71">
        <v>1.9495798318999999</v>
      </c>
      <c r="P70" s="32">
        <v>63.58</v>
      </c>
      <c r="Q70" s="31">
        <v>1.2116443745000001</v>
      </c>
      <c r="R70" s="5">
        <v>8</v>
      </c>
      <c r="S70" s="31">
        <v>25.932336742699999</v>
      </c>
      <c r="T70" s="5">
        <v>-86</v>
      </c>
      <c r="U70" s="31">
        <v>11.140833989000001</v>
      </c>
      <c r="V70" s="71">
        <v>61.7151848938</v>
      </c>
      <c r="W70" s="50">
        <v>949</v>
      </c>
      <c r="X70" s="50">
        <v>26</v>
      </c>
      <c r="Y70" s="50">
        <v>131</v>
      </c>
      <c r="Z70" s="50">
        <v>792</v>
      </c>
      <c r="AA70" s="50">
        <v>108</v>
      </c>
      <c r="AB70" s="50">
        <v>8</v>
      </c>
      <c r="AC70" s="50">
        <v>17</v>
      </c>
      <c r="AD70" s="74">
        <v>83</v>
      </c>
      <c r="AE70" s="33">
        <v>1.8707482993</v>
      </c>
      <c r="AF70" s="71">
        <v>15.918958031800001</v>
      </c>
      <c r="AG70" s="35" t="s">
        <v>317</v>
      </c>
      <c r="AH70" s="34">
        <v>35.889570552099997</v>
      </c>
      <c r="AI70" s="34">
        <v>4.8057259714000002</v>
      </c>
      <c r="AJ70" s="34">
        <v>15.4396728016</v>
      </c>
      <c r="AK70" s="34">
        <v>20.552147239300002</v>
      </c>
      <c r="AL70" s="34">
        <v>7.2597137013999999</v>
      </c>
      <c r="AM70" s="34">
        <v>12.2699386503</v>
      </c>
      <c r="AN70" s="35">
        <v>3.7832310838000001</v>
      </c>
    </row>
    <row r="71" spans="1:40" x14ac:dyDescent="0.2">
      <c r="A71" s="29">
        <v>3790</v>
      </c>
      <c r="B71" s="30" t="s">
        <v>81</v>
      </c>
      <c r="C71" s="5">
        <v>1132</v>
      </c>
      <c r="D71" s="31">
        <v>15.746421267900001</v>
      </c>
      <c r="E71" s="5">
        <v>25.284788921200001</v>
      </c>
      <c r="F71" s="71">
        <v>34.893992932899998</v>
      </c>
      <c r="G71" s="31">
        <v>13.339222614800001</v>
      </c>
      <c r="H71" s="31">
        <v>60.954063604200002</v>
      </c>
      <c r="I71" s="71">
        <v>25.706713780899999</v>
      </c>
      <c r="J71" s="31">
        <v>4.4583147570000001</v>
      </c>
      <c r="K71" s="31">
        <v>2.6749888542</v>
      </c>
      <c r="L71" s="31">
        <v>8.0249665625999995</v>
      </c>
      <c r="M71" s="71">
        <v>6.2416406597999998</v>
      </c>
      <c r="N71" s="5">
        <v>633</v>
      </c>
      <c r="O71" s="71">
        <v>1.7693522907000001</v>
      </c>
      <c r="P71" s="32">
        <v>44.77</v>
      </c>
      <c r="Q71" s="31">
        <v>2.1457308895999998</v>
      </c>
      <c r="R71" s="5">
        <v>11</v>
      </c>
      <c r="S71" s="31">
        <v>17.925793473399999</v>
      </c>
      <c r="T71" s="5">
        <v>-67</v>
      </c>
      <c r="U71" s="31">
        <v>14.550737594999999</v>
      </c>
      <c r="V71" s="71">
        <v>65.377738042000004</v>
      </c>
      <c r="W71" s="50">
        <v>922</v>
      </c>
      <c r="X71" s="50">
        <v>13</v>
      </c>
      <c r="Y71" s="50">
        <v>58</v>
      </c>
      <c r="Z71" s="50">
        <v>851</v>
      </c>
      <c r="AA71" s="50">
        <v>139</v>
      </c>
      <c r="AB71" s="50">
        <v>4</v>
      </c>
      <c r="AC71" s="50">
        <v>12</v>
      </c>
      <c r="AD71" s="74">
        <v>123</v>
      </c>
      <c r="AE71" s="33">
        <v>0.80450522930000001</v>
      </c>
      <c r="AF71" s="71">
        <v>15.219337511199999</v>
      </c>
      <c r="AG71" s="35" t="s">
        <v>317</v>
      </c>
      <c r="AH71" s="34">
        <v>39.740259740299997</v>
      </c>
      <c r="AI71" s="34">
        <v>5.9740259739999999</v>
      </c>
      <c r="AJ71" s="34">
        <v>8.7445887445999997</v>
      </c>
      <c r="AK71" s="34">
        <v>26.926406926399999</v>
      </c>
      <c r="AL71" s="34">
        <v>6.8398268397999997</v>
      </c>
      <c r="AM71" s="34">
        <v>8.2251082250999996</v>
      </c>
      <c r="AN71" s="35">
        <v>3.5497835497999999</v>
      </c>
    </row>
    <row r="72" spans="1:40" x14ac:dyDescent="0.2">
      <c r="A72" s="29">
        <v>3791</v>
      </c>
      <c r="B72" s="30" t="s">
        <v>82</v>
      </c>
      <c r="C72" s="5">
        <v>1177</v>
      </c>
      <c r="D72" s="31">
        <v>-10.1526717557</v>
      </c>
      <c r="E72" s="5">
        <v>17.890256877900001</v>
      </c>
      <c r="F72" s="71">
        <v>32.540356839399998</v>
      </c>
      <c r="G72" s="31">
        <v>23.194562446900001</v>
      </c>
      <c r="H72" s="31">
        <v>54.885301614299998</v>
      </c>
      <c r="I72" s="71">
        <v>21.920135938800001</v>
      </c>
      <c r="J72" s="31">
        <v>5.0782903088999998</v>
      </c>
      <c r="K72" s="31">
        <v>0.84638171819999997</v>
      </c>
      <c r="L72" s="31">
        <v>6.7710537451999997</v>
      </c>
      <c r="M72" s="71">
        <v>7.6174354633999997</v>
      </c>
      <c r="N72" s="5">
        <v>528</v>
      </c>
      <c r="O72" s="71">
        <v>2.0473484848000001</v>
      </c>
      <c r="P72" s="32">
        <v>65.790000000000006</v>
      </c>
      <c r="Q72" s="31">
        <v>1.9350906597999999</v>
      </c>
      <c r="R72" s="5">
        <v>49</v>
      </c>
      <c r="S72" s="31">
        <v>46.4421758342</v>
      </c>
      <c r="T72" s="5">
        <v>-149</v>
      </c>
      <c r="U72" s="31">
        <v>9.5992686272000007</v>
      </c>
      <c r="V72" s="71">
        <v>42.0234648789</v>
      </c>
      <c r="W72" s="50">
        <v>751</v>
      </c>
      <c r="X72" s="50">
        <v>23</v>
      </c>
      <c r="Y72" s="50">
        <v>135</v>
      </c>
      <c r="Z72" s="50">
        <v>593</v>
      </c>
      <c r="AA72" s="50">
        <v>137</v>
      </c>
      <c r="AB72" s="50">
        <v>8</v>
      </c>
      <c r="AC72" s="50">
        <v>18</v>
      </c>
      <c r="AD72" s="74">
        <v>111</v>
      </c>
      <c r="AE72" s="33">
        <v>3.5849056604</v>
      </c>
      <c r="AF72" s="71">
        <v>11.5990057995</v>
      </c>
      <c r="AG72" s="35" t="s">
        <v>317</v>
      </c>
      <c r="AH72" s="34">
        <v>19.012062033300001</v>
      </c>
      <c r="AI72" s="34">
        <v>5.4566341183000002</v>
      </c>
      <c r="AJ72" s="34">
        <v>15.3360137852</v>
      </c>
      <c r="AK72" s="34">
        <v>31.591039632400001</v>
      </c>
      <c r="AL72" s="34">
        <v>5.6289488800000003</v>
      </c>
      <c r="AM72" s="34">
        <v>16.140149339499999</v>
      </c>
      <c r="AN72" s="35">
        <v>6.8351522113999996</v>
      </c>
    </row>
    <row r="73" spans="1:40" x14ac:dyDescent="0.2">
      <c r="A73" s="29">
        <v>3792</v>
      </c>
      <c r="B73" s="30" t="s">
        <v>83</v>
      </c>
      <c r="C73" s="5">
        <v>1555</v>
      </c>
      <c r="D73" s="31">
        <v>-2.8732042472999999</v>
      </c>
      <c r="E73" s="5">
        <v>6.1841320342000001</v>
      </c>
      <c r="F73" s="71">
        <v>14.276527331200001</v>
      </c>
      <c r="G73" s="31">
        <v>16.784565916399998</v>
      </c>
      <c r="H73" s="31">
        <v>56.398713826399998</v>
      </c>
      <c r="I73" s="71">
        <v>26.8167202572</v>
      </c>
      <c r="J73" s="31">
        <v>1.9361084221</v>
      </c>
      <c r="K73" s="31">
        <v>3.2268473700999998</v>
      </c>
      <c r="L73" s="31">
        <v>9.0351726363000004</v>
      </c>
      <c r="M73" s="71">
        <v>8.3898031622999998</v>
      </c>
      <c r="N73" s="5">
        <v>731</v>
      </c>
      <c r="O73" s="71">
        <v>2.1039671683000001</v>
      </c>
      <c r="P73" s="32">
        <v>251.45</v>
      </c>
      <c r="Q73" s="31">
        <v>0.86731649089999996</v>
      </c>
      <c r="R73" s="5">
        <v>37</v>
      </c>
      <c r="S73" s="31">
        <v>14.0998607519</v>
      </c>
      <c r="T73" s="5">
        <v>-355</v>
      </c>
      <c r="U73" s="31">
        <v>21.6272130495</v>
      </c>
      <c r="V73" s="71">
        <v>63.4056097076</v>
      </c>
      <c r="W73" s="50">
        <v>895</v>
      </c>
      <c r="X73" s="50">
        <v>89</v>
      </c>
      <c r="Y73" s="50">
        <v>289</v>
      </c>
      <c r="Z73" s="50">
        <v>517</v>
      </c>
      <c r="AA73" s="50">
        <v>232</v>
      </c>
      <c r="AB73" s="50">
        <v>29</v>
      </c>
      <c r="AC73" s="50">
        <v>55</v>
      </c>
      <c r="AD73" s="74">
        <v>148</v>
      </c>
      <c r="AE73" s="33">
        <v>0.58508044859999997</v>
      </c>
      <c r="AF73" s="71">
        <v>1.3063357283000001</v>
      </c>
      <c r="AG73" s="35" t="s">
        <v>317</v>
      </c>
      <c r="AH73" s="34">
        <v>30.6211723535</v>
      </c>
      <c r="AI73" s="34">
        <v>3.9370078739999999</v>
      </c>
      <c r="AJ73" s="34">
        <v>13.035870516199999</v>
      </c>
      <c r="AK73" s="34">
        <v>26.377952755900001</v>
      </c>
      <c r="AL73" s="34">
        <v>7.6115485563999998</v>
      </c>
      <c r="AM73" s="34">
        <v>14.1294838145</v>
      </c>
      <c r="AN73" s="35">
        <v>4.2869641295000003</v>
      </c>
    </row>
    <row r="74" spans="1:40" x14ac:dyDescent="0.2">
      <c r="A74" s="29">
        <v>3804</v>
      </c>
      <c r="B74" s="30" t="s">
        <v>84</v>
      </c>
      <c r="C74" s="5">
        <v>89</v>
      </c>
      <c r="D74" s="31">
        <v>-11</v>
      </c>
      <c r="E74" s="5">
        <v>7.9820627802999997</v>
      </c>
      <c r="F74" s="71">
        <v>10.112359550600001</v>
      </c>
      <c r="G74" s="31">
        <v>7.8651685392999999</v>
      </c>
      <c r="H74" s="31">
        <v>59.5505617978</v>
      </c>
      <c r="I74" s="71">
        <v>32.584269662899999</v>
      </c>
      <c r="J74" s="31">
        <v>0</v>
      </c>
      <c r="K74" s="31">
        <v>0</v>
      </c>
      <c r="L74" s="31">
        <v>0</v>
      </c>
      <c r="M74" s="71">
        <v>11.3636363636</v>
      </c>
      <c r="N74" s="5">
        <v>49</v>
      </c>
      <c r="O74" s="71">
        <v>1.8163265306</v>
      </c>
      <c r="P74" s="32">
        <v>11.15</v>
      </c>
      <c r="Q74" s="31">
        <v>1.9555555555999999</v>
      </c>
      <c r="R74" s="5">
        <v>10</v>
      </c>
      <c r="S74" s="31">
        <v>4.8888888889000004</v>
      </c>
      <c r="T74" s="5">
        <v>-27</v>
      </c>
      <c r="U74" s="31">
        <v>83.733333333299996</v>
      </c>
      <c r="V74" s="71">
        <v>9.4222222222000003</v>
      </c>
      <c r="W74" s="50" t="s">
        <v>317</v>
      </c>
      <c r="X74" s="50">
        <v>7</v>
      </c>
      <c r="Y74" s="50" t="s">
        <v>317</v>
      </c>
      <c r="Z74" s="50">
        <v>7</v>
      </c>
      <c r="AA74" s="50" t="s">
        <v>317</v>
      </c>
      <c r="AB74" s="50" t="s">
        <v>317</v>
      </c>
      <c r="AC74" s="50" t="s">
        <v>317</v>
      </c>
      <c r="AD74" s="74">
        <v>4</v>
      </c>
      <c r="AE74" s="33">
        <v>1.5789473683999999</v>
      </c>
      <c r="AF74" s="71">
        <v>0</v>
      </c>
      <c r="AG74" s="35" t="s">
        <v>317</v>
      </c>
      <c r="AH74" s="34">
        <v>13.6363636364</v>
      </c>
      <c r="AI74" s="34">
        <v>59.5454545455</v>
      </c>
      <c r="AJ74" s="34">
        <v>6.3636363636000004</v>
      </c>
      <c r="AK74" s="34">
        <v>16.363636363600001</v>
      </c>
      <c r="AL74" s="34">
        <v>2.7272727272999999</v>
      </c>
      <c r="AM74" s="34">
        <v>0.4545454545</v>
      </c>
      <c r="AN74" s="35">
        <v>0.90909090910000001</v>
      </c>
    </row>
    <row r="75" spans="1:40" x14ac:dyDescent="0.2">
      <c r="A75" s="29">
        <v>3805</v>
      </c>
      <c r="B75" s="30" t="s">
        <v>85</v>
      </c>
      <c r="C75" s="5">
        <v>274</v>
      </c>
      <c r="D75" s="31">
        <v>17.5965665236</v>
      </c>
      <c r="E75" s="5">
        <v>69.191919191899999</v>
      </c>
      <c r="F75" s="71">
        <v>15.3284671533</v>
      </c>
      <c r="G75" s="31">
        <v>13.503649635</v>
      </c>
      <c r="H75" s="31">
        <v>56.204379562</v>
      </c>
      <c r="I75" s="71">
        <v>30.2919708029</v>
      </c>
      <c r="J75" s="31">
        <v>0</v>
      </c>
      <c r="K75" s="31">
        <v>0</v>
      </c>
      <c r="L75" s="31">
        <v>0</v>
      </c>
      <c r="M75" s="71">
        <v>18.214936247699999</v>
      </c>
      <c r="N75" s="5">
        <v>136</v>
      </c>
      <c r="O75" s="71">
        <v>2.0147058823999999</v>
      </c>
      <c r="P75" s="32">
        <v>3.96</v>
      </c>
      <c r="Q75" s="31">
        <v>4.5685279188000001</v>
      </c>
      <c r="R75" s="5">
        <v>1</v>
      </c>
      <c r="S75" s="31">
        <v>4.0609137056</v>
      </c>
      <c r="T75" s="5">
        <v>0</v>
      </c>
      <c r="U75" s="31">
        <v>81.218274111699998</v>
      </c>
      <c r="V75" s="71">
        <v>10.152284264</v>
      </c>
      <c r="W75" s="50">
        <v>98</v>
      </c>
      <c r="X75" s="50">
        <v>9</v>
      </c>
      <c r="Y75" s="50">
        <v>5</v>
      </c>
      <c r="Z75" s="50">
        <v>84</v>
      </c>
      <c r="AA75" s="50">
        <v>32</v>
      </c>
      <c r="AB75" s="50">
        <v>5</v>
      </c>
      <c r="AC75" s="50">
        <v>5</v>
      </c>
      <c r="AD75" s="74">
        <v>22</v>
      </c>
      <c r="AE75" s="33">
        <v>0.8849557522</v>
      </c>
      <c r="AF75" s="71">
        <v>0</v>
      </c>
      <c r="AG75" s="35" t="s">
        <v>317</v>
      </c>
      <c r="AH75" s="34">
        <v>8.1885856079000003</v>
      </c>
      <c r="AI75" s="34">
        <v>20.347394540900002</v>
      </c>
      <c r="AJ75" s="34">
        <v>14.392059553299999</v>
      </c>
      <c r="AK75" s="34">
        <v>36.972704714599999</v>
      </c>
      <c r="AL75" s="34">
        <v>5.4590570720000002</v>
      </c>
      <c r="AM75" s="34">
        <v>2.4813895781999999</v>
      </c>
      <c r="AN75" s="35">
        <v>12.158808933</v>
      </c>
    </row>
    <row r="76" spans="1:40" x14ac:dyDescent="0.2">
      <c r="A76" s="29">
        <v>3808</v>
      </c>
      <c r="B76" s="30" t="s">
        <v>86</v>
      </c>
      <c r="C76" s="5">
        <v>151</v>
      </c>
      <c r="D76" s="31">
        <v>39.814814814800002</v>
      </c>
      <c r="E76" s="5">
        <v>2.5641025641000001</v>
      </c>
      <c r="F76" s="71">
        <v>11.920529801300001</v>
      </c>
      <c r="G76" s="31">
        <v>7.2847682119000003</v>
      </c>
      <c r="H76" s="31">
        <v>56.291390728499998</v>
      </c>
      <c r="I76" s="71">
        <v>36.423841059600001</v>
      </c>
      <c r="J76" s="31">
        <v>13.3779264214</v>
      </c>
      <c r="K76" s="31">
        <v>13.3779264214</v>
      </c>
      <c r="L76" s="31">
        <v>6.6889632106999999</v>
      </c>
      <c r="M76" s="71">
        <v>13.3779264214</v>
      </c>
      <c r="N76" s="5">
        <v>86</v>
      </c>
      <c r="O76" s="71">
        <v>1.7441860465000001</v>
      </c>
      <c r="P76" s="32">
        <v>58.89</v>
      </c>
      <c r="Q76" s="31">
        <v>0.55998642460000003</v>
      </c>
      <c r="R76" s="5">
        <v>9</v>
      </c>
      <c r="S76" s="31">
        <v>7.1101306634999997</v>
      </c>
      <c r="T76" s="5">
        <v>-173</v>
      </c>
      <c r="U76" s="31">
        <v>46.1055489564</v>
      </c>
      <c r="V76" s="71">
        <v>46.224333955500001</v>
      </c>
      <c r="W76" s="50">
        <v>27</v>
      </c>
      <c r="X76" s="50">
        <v>5</v>
      </c>
      <c r="Y76" s="50">
        <v>4</v>
      </c>
      <c r="Z76" s="50">
        <v>18</v>
      </c>
      <c r="AA76" s="50" t="s">
        <v>317</v>
      </c>
      <c r="AB76" s="50" t="s">
        <v>317</v>
      </c>
      <c r="AC76" s="50" t="s">
        <v>317</v>
      </c>
      <c r="AD76" s="74">
        <v>10</v>
      </c>
      <c r="AE76" s="33">
        <v>1.2012012012</v>
      </c>
      <c r="AF76" s="71">
        <v>0</v>
      </c>
      <c r="AG76" s="35" t="s">
        <v>317</v>
      </c>
      <c r="AH76" s="34">
        <v>10</v>
      </c>
      <c r="AI76" s="34">
        <v>12.333333333300001</v>
      </c>
      <c r="AJ76" s="34">
        <v>13.333333333300001</v>
      </c>
      <c r="AK76" s="34">
        <v>40.666666666700003</v>
      </c>
      <c r="AL76" s="34">
        <v>0.66666666669999997</v>
      </c>
      <c r="AM76" s="34">
        <v>17</v>
      </c>
      <c r="AN76" s="35">
        <v>6</v>
      </c>
    </row>
    <row r="77" spans="1:40" x14ac:dyDescent="0.2">
      <c r="A77" s="29">
        <v>3810</v>
      </c>
      <c r="B77" s="30" t="s">
        <v>87</v>
      </c>
      <c r="C77" s="5">
        <v>109</v>
      </c>
      <c r="D77" s="31">
        <v>1.8691588785</v>
      </c>
      <c r="E77" s="5">
        <v>11.707841031099999</v>
      </c>
      <c r="F77" s="71">
        <v>12.8440366972</v>
      </c>
      <c r="G77" s="31">
        <v>8.2568807338999992</v>
      </c>
      <c r="H77" s="31">
        <v>61.467889908300002</v>
      </c>
      <c r="I77" s="71">
        <v>30.275229357800001</v>
      </c>
      <c r="J77" s="31">
        <v>0</v>
      </c>
      <c r="K77" s="31">
        <v>9.1743119265999997</v>
      </c>
      <c r="L77" s="31">
        <v>9.1743119265999997</v>
      </c>
      <c r="M77" s="71">
        <v>0</v>
      </c>
      <c r="N77" s="5">
        <v>62</v>
      </c>
      <c r="O77" s="71">
        <v>1.7258064516</v>
      </c>
      <c r="P77" s="32">
        <v>9.31</v>
      </c>
      <c r="Q77" s="31">
        <v>1.5021459227</v>
      </c>
      <c r="R77" s="5">
        <v>5</v>
      </c>
      <c r="S77" s="31">
        <v>3.9699570815</v>
      </c>
      <c r="T77" s="5">
        <v>-25</v>
      </c>
      <c r="U77" s="31">
        <v>74.570815450599994</v>
      </c>
      <c r="V77" s="71">
        <v>19.957081545099999</v>
      </c>
      <c r="W77" s="50" t="s">
        <v>317</v>
      </c>
      <c r="X77" s="50">
        <v>7</v>
      </c>
      <c r="Y77" s="50" t="s">
        <v>317</v>
      </c>
      <c r="Z77" s="50">
        <v>14</v>
      </c>
      <c r="AA77" s="50" t="s">
        <v>317</v>
      </c>
      <c r="AB77" s="50">
        <v>4</v>
      </c>
      <c r="AC77" s="50" t="s">
        <v>317</v>
      </c>
      <c r="AD77" s="74">
        <v>13</v>
      </c>
      <c r="AE77" s="33">
        <v>0.9259259259</v>
      </c>
      <c r="AF77" s="71">
        <v>0</v>
      </c>
      <c r="AG77" s="35" t="s">
        <v>317</v>
      </c>
      <c r="AH77" s="34">
        <v>2.1052631579000001</v>
      </c>
      <c r="AI77" s="34">
        <v>10.5263157895</v>
      </c>
      <c r="AJ77" s="34">
        <v>18.421052631599999</v>
      </c>
      <c r="AK77" s="34">
        <v>56.315789473700001</v>
      </c>
      <c r="AL77" s="34">
        <v>2.1052631579000001</v>
      </c>
      <c r="AM77" s="34">
        <v>0.52631578950000002</v>
      </c>
      <c r="AN77" s="35">
        <v>10</v>
      </c>
    </row>
    <row r="78" spans="1:40" x14ac:dyDescent="0.2">
      <c r="A78" s="29">
        <v>3821</v>
      </c>
      <c r="B78" s="30" t="s">
        <v>88</v>
      </c>
      <c r="C78" s="5">
        <v>805</v>
      </c>
      <c r="D78" s="31">
        <v>13.8613861386</v>
      </c>
      <c r="E78" s="5">
        <v>15.827762485299999</v>
      </c>
      <c r="F78" s="71">
        <v>15.776397515499999</v>
      </c>
      <c r="G78" s="31">
        <v>17.142857142899999</v>
      </c>
      <c r="H78" s="31">
        <v>60.124223602500003</v>
      </c>
      <c r="I78" s="71">
        <v>22.732919254700001</v>
      </c>
      <c r="J78" s="31">
        <v>0</v>
      </c>
      <c r="K78" s="31">
        <v>0</v>
      </c>
      <c r="L78" s="31">
        <v>6.2617407638999998</v>
      </c>
      <c r="M78" s="71">
        <v>12.5234815279</v>
      </c>
      <c r="N78" s="5">
        <v>360</v>
      </c>
      <c r="O78" s="71">
        <v>2.2305555556000001</v>
      </c>
      <c r="P78" s="32">
        <v>50.86</v>
      </c>
      <c r="Q78" s="31">
        <v>2.2986247544</v>
      </c>
      <c r="R78" s="5">
        <v>26</v>
      </c>
      <c r="S78" s="31">
        <v>7.3280943026000003</v>
      </c>
      <c r="T78" s="5">
        <v>-33</v>
      </c>
      <c r="U78" s="31">
        <v>59.607072691600003</v>
      </c>
      <c r="V78" s="71">
        <v>30.7662082515</v>
      </c>
      <c r="W78" s="50">
        <v>241</v>
      </c>
      <c r="X78" s="50">
        <v>58</v>
      </c>
      <c r="Y78" s="50">
        <v>85</v>
      </c>
      <c r="Z78" s="50">
        <v>98</v>
      </c>
      <c r="AA78" s="50">
        <v>78</v>
      </c>
      <c r="AB78" s="50">
        <v>12</v>
      </c>
      <c r="AC78" s="50">
        <v>24</v>
      </c>
      <c r="AD78" s="74">
        <v>42</v>
      </c>
      <c r="AE78" s="33">
        <v>1.3043478261000001</v>
      </c>
      <c r="AF78" s="71">
        <v>3.9473684211000002</v>
      </c>
      <c r="AG78" s="35">
        <v>1.26</v>
      </c>
      <c r="AH78" s="34">
        <v>41.052631578899998</v>
      </c>
      <c r="AI78" s="34">
        <v>8.2296650717999995</v>
      </c>
      <c r="AJ78" s="34">
        <v>15.5980861244</v>
      </c>
      <c r="AK78" s="34">
        <v>24.6889952153</v>
      </c>
      <c r="AL78" s="34">
        <v>2.5837320573999998</v>
      </c>
      <c r="AM78" s="34">
        <v>3.5406698565000001</v>
      </c>
      <c r="AN78" s="35">
        <v>4.3062200956999996</v>
      </c>
    </row>
    <row r="79" spans="1:40" x14ac:dyDescent="0.2">
      <c r="A79" s="29">
        <v>3822</v>
      </c>
      <c r="B79" s="30" t="s">
        <v>89</v>
      </c>
      <c r="C79" s="5">
        <v>1344</v>
      </c>
      <c r="D79" s="31">
        <v>9.7142857143000008</v>
      </c>
      <c r="E79" s="5">
        <v>8.1568246647000002</v>
      </c>
      <c r="F79" s="71">
        <v>21.205357142899999</v>
      </c>
      <c r="G79" s="31">
        <v>14.5089285714</v>
      </c>
      <c r="H79" s="31">
        <v>60.119047619</v>
      </c>
      <c r="I79" s="71">
        <v>25.3720238095</v>
      </c>
      <c r="J79" s="31">
        <v>2.9728725380999999</v>
      </c>
      <c r="K79" s="31">
        <v>2.9728725380999999</v>
      </c>
      <c r="L79" s="31">
        <v>5.2025269417000004</v>
      </c>
      <c r="M79" s="71">
        <v>11.891490152399999</v>
      </c>
      <c r="N79" s="5">
        <v>639</v>
      </c>
      <c r="O79" s="71">
        <v>2.0438184663999999</v>
      </c>
      <c r="P79" s="32">
        <v>164.77</v>
      </c>
      <c r="Q79" s="31">
        <v>1.3535660090999999</v>
      </c>
      <c r="R79" s="5">
        <v>13</v>
      </c>
      <c r="S79" s="31">
        <v>18.6342943854</v>
      </c>
      <c r="T79" s="5">
        <v>-332</v>
      </c>
      <c r="U79" s="31">
        <v>21.766312594799999</v>
      </c>
      <c r="V79" s="71">
        <v>58.245827010600003</v>
      </c>
      <c r="W79" s="50">
        <v>615</v>
      </c>
      <c r="X79" s="50">
        <v>45</v>
      </c>
      <c r="Y79" s="50">
        <v>159</v>
      </c>
      <c r="Z79" s="50">
        <v>411</v>
      </c>
      <c r="AA79" s="50">
        <v>168</v>
      </c>
      <c r="AB79" s="50">
        <v>16</v>
      </c>
      <c r="AC79" s="50">
        <v>30</v>
      </c>
      <c r="AD79" s="74">
        <v>122</v>
      </c>
      <c r="AE79" s="33">
        <v>2.5206232813999998</v>
      </c>
      <c r="AF79" s="71">
        <v>1.4556040756999999</v>
      </c>
      <c r="AG79" s="35">
        <v>0.45</v>
      </c>
      <c r="AH79" s="34">
        <v>18.451612903200001</v>
      </c>
      <c r="AI79" s="34">
        <v>12.129032258100001</v>
      </c>
      <c r="AJ79" s="34">
        <v>22.322580645199999</v>
      </c>
      <c r="AK79" s="34">
        <v>31.870967741899999</v>
      </c>
      <c r="AL79" s="34">
        <v>1.2258064516</v>
      </c>
      <c r="AM79" s="34">
        <v>7.6129032258000002</v>
      </c>
      <c r="AN79" s="35">
        <v>6.3870967741999998</v>
      </c>
    </row>
    <row r="80" spans="1:40" x14ac:dyDescent="0.2">
      <c r="A80" s="29">
        <v>3823</v>
      </c>
      <c r="B80" s="30" t="s">
        <v>90</v>
      </c>
      <c r="C80" s="5">
        <v>319</v>
      </c>
      <c r="D80" s="31">
        <v>-9.1168091168000007</v>
      </c>
      <c r="E80" s="5">
        <v>6.8720379146999999</v>
      </c>
      <c r="F80" s="71">
        <v>20.376175548599999</v>
      </c>
      <c r="G80" s="31">
        <v>11.285266457700001</v>
      </c>
      <c r="H80" s="31">
        <v>57.053291536099998</v>
      </c>
      <c r="I80" s="71">
        <v>31.6614420063</v>
      </c>
      <c r="J80" s="31">
        <v>0</v>
      </c>
      <c r="K80" s="31">
        <v>0</v>
      </c>
      <c r="L80" s="31">
        <v>3.1347962381999999</v>
      </c>
      <c r="M80" s="71">
        <v>18.808777429500001</v>
      </c>
      <c r="N80" s="5">
        <v>151</v>
      </c>
      <c r="O80" s="71">
        <v>2.0463576158999999</v>
      </c>
      <c r="P80" s="32">
        <v>46.42</v>
      </c>
      <c r="Q80" s="31">
        <v>1.1429803752000001</v>
      </c>
      <c r="R80" s="5">
        <v>-2</v>
      </c>
      <c r="S80" s="31">
        <v>7.1813672633000003</v>
      </c>
      <c r="T80" s="5">
        <v>-48</v>
      </c>
      <c r="U80" s="31">
        <v>56.803968082799997</v>
      </c>
      <c r="V80" s="71">
        <v>34.8716842786</v>
      </c>
      <c r="W80" s="50">
        <v>114</v>
      </c>
      <c r="X80" s="50">
        <v>13</v>
      </c>
      <c r="Y80" s="50">
        <v>56</v>
      </c>
      <c r="Z80" s="50">
        <v>45</v>
      </c>
      <c r="AA80" s="50">
        <v>40</v>
      </c>
      <c r="AB80" s="50">
        <v>4</v>
      </c>
      <c r="AC80" s="50">
        <v>13</v>
      </c>
      <c r="AD80" s="74">
        <v>23</v>
      </c>
      <c r="AE80" s="33">
        <v>4.6808510637999996</v>
      </c>
      <c r="AF80" s="71">
        <v>0</v>
      </c>
      <c r="AG80" s="35" t="s">
        <v>317</v>
      </c>
      <c r="AH80" s="34">
        <v>28.9079229122</v>
      </c>
      <c r="AI80" s="34">
        <v>6.8522483940000001</v>
      </c>
      <c r="AJ80" s="34">
        <v>14.346895074900001</v>
      </c>
      <c r="AK80" s="34">
        <v>39.400428265499997</v>
      </c>
      <c r="AL80" s="34">
        <v>1.9271948608</v>
      </c>
      <c r="AM80" s="34">
        <v>5.3533190578000003</v>
      </c>
      <c r="AN80" s="35">
        <v>3.2119914346999998</v>
      </c>
    </row>
    <row r="81" spans="1:40" x14ac:dyDescent="0.2">
      <c r="A81" s="29">
        <v>3831</v>
      </c>
      <c r="B81" s="30" t="s">
        <v>91</v>
      </c>
      <c r="C81" s="5">
        <v>552</v>
      </c>
      <c r="D81" s="31">
        <v>19.4805194805</v>
      </c>
      <c r="E81" s="5">
        <v>36.799999999999997</v>
      </c>
      <c r="F81" s="71">
        <v>21.014492753599999</v>
      </c>
      <c r="G81" s="31">
        <v>16.847826087000001</v>
      </c>
      <c r="H81" s="31">
        <v>62.862318840599997</v>
      </c>
      <c r="I81" s="71">
        <v>20.2898550725</v>
      </c>
      <c r="J81" s="31">
        <v>0</v>
      </c>
      <c r="K81" s="31">
        <v>1.7985611510999999</v>
      </c>
      <c r="L81" s="31">
        <v>5.3956834532000002</v>
      </c>
      <c r="M81" s="71">
        <v>16.187050359699999</v>
      </c>
      <c r="N81" s="5">
        <v>254</v>
      </c>
      <c r="O81" s="71">
        <v>2.1614173228000002</v>
      </c>
      <c r="P81" s="32">
        <v>15</v>
      </c>
      <c r="Q81" s="31">
        <v>3.1229235879999999</v>
      </c>
      <c r="R81" s="5">
        <v>8</v>
      </c>
      <c r="S81" s="31">
        <v>5.1162790698</v>
      </c>
      <c r="T81" s="5">
        <v>-9</v>
      </c>
      <c r="U81" s="31">
        <v>60.132890365400002</v>
      </c>
      <c r="V81" s="71">
        <v>31.6279069767</v>
      </c>
      <c r="W81" s="50">
        <v>240</v>
      </c>
      <c r="X81" s="50">
        <v>24</v>
      </c>
      <c r="Y81" s="50">
        <v>57</v>
      </c>
      <c r="Z81" s="50">
        <v>159</v>
      </c>
      <c r="AA81" s="50">
        <v>55</v>
      </c>
      <c r="AB81" s="50">
        <v>8</v>
      </c>
      <c r="AC81" s="50">
        <v>6</v>
      </c>
      <c r="AD81" s="74">
        <v>41</v>
      </c>
      <c r="AE81" s="33">
        <v>3.4055727554000002</v>
      </c>
      <c r="AF81" s="71">
        <v>5.3191489362000004</v>
      </c>
      <c r="AG81" s="35" t="s">
        <v>317</v>
      </c>
      <c r="AH81" s="34">
        <v>29.166666666699999</v>
      </c>
      <c r="AI81" s="34">
        <v>15.6862745098</v>
      </c>
      <c r="AJ81" s="34">
        <v>8.5784313725000008</v>
      </c>
      <c r="AK81" s="34">
        <v>38.725490196099997</v>
      </c>
      <c r="AL81" s="34">
        <v>3.1862745098</v>
      </c>
      <c r="AM81" s="34">
        <v>4.1666666667000003</v>
      </c>
      <c r="AN81" s="35">
        <v>0.49019607840000001</v>
      </c>
    </row>
    <row r="82" spans="1:40" x14ac:dyDescent="0.2">
      <c r="A82" s="29">
        <v>3832</v>
      </c>
      <c r="B82" s="30" t="s">
        <v>92</v>
      </c>
      <c r="C82" s="5">
        <v>1406</v>
      </c>
      <c r="D82" s="31">
        <v>13.2045088567</v>
      </c>
      <c r="E82" s="5">
        <v>37.866953945600002</v>
      </c>
      <c r="F82" s="71">
        <v>31.578947368400001</v>
      </c>
      <c r="G82" s="31">
        <v>16.856330014200001</v>
      </c>
      <c r="H82" s="31">
        <v>62.304409672799999</v>
      </c>
      <c r="I82" s="71">
        <v>20.839260312899999</v>
      </c>
      <c r="J82" s="31">
        <v>2.1551724137999999</v>
      </c>
      <c r="K82" s="31">
        <v>0.71839080460000004</v>
      </c>
      <c r="L82" s="31">
        <v>6.4655172413999997</v>
      </c>
      <c r="M82" s="71">
        <v>9.3390804597999999</v>
      </c>
      <c r="N82" s="5">
        <v>652</v>
      </c>
      <c r="O82" s="71">
        <v>2.1226993864999999</v>
      </c>
      <c r="P82" s="32">
        <v>37.130000000000003</v>
      </c>
      <c r="Q82" s="31">
        <v>2.8563729453</v>
      </c>
      <c r="R82" s="5">
        <v>15</v>
      </c>
      <c r="S82" s="31">
        <v>8.3265966047000006</v>
      </c>
      <c r="T82" s="5">
        <v>-11</v>
      </c>
      <c r="U82" s="31">
        <v>61.492859067600001</v>
      </c>
      <c r="V82" s="71">
        <v>27.324171382399999</v>
      </c>
      <c r="W82" s="50">
        <v>1049</v>
      </c>
      <c r="X82" s="50">
        <v>33</v>
      </c>
      <c r="Y82" s="50">
        <v>371</v>
      </c>
      <c r="Z82" s="50">
        <v>645</v>
      </c>
      <c r="AA82" s="50">
        <v>283</v>
      </c>
      <c r="AB82" s="50">
        <v>16</v>
      </c>
      <c r="AC82" s="50">
        <v>52</v>
      </c>
      <c r="AD82" s="74">
        <v>215</v>
      </c>
      <c r="AE82" s="33">
        <v>1.3157894737</v>
      </c>
      <c r="AF82" s="71">
        <v>0</v>
      </c>
      <c r="AG82" s="35">
        <v>0.94</v>
      </c>
      <c r="AH82" s="34">
        <v>29.320229320199999</v>
      </c>
      <c r="AI82" s="34">
        <v>6.2244062244</v>
      </c>
      <c r="AJ82" s="34">
        <v>17.9361179361</v>
      </c>
      <c r="AK82" s="34">
        <v>36.609336609300001</v>
      </c>
      <c r="AL82" s="34">
        <v>1.8837018836999999</v>
      </c>
      <c r="AM82" s="34">
        <v>2.5389025388999999</v>
      </c>
      <c r="AN82" s="35">
        <v>5.4873054872999996</v>
      </c>
    </row>
    <row r="83" spans="1:40" x14ac:dyDescent="0.2">
      <c r="A83" s="29">
        <v>3834</v>
      </c>
      <c r="B83" s="30" t="s">
        <v>93</v>
      </c>
      <c r="C83" s="5">
        <v>2581</v>
      </c>
      <c r="D83" s="31">
        <v>7.7212020033000002</v>
      </c>
      <c r="E83" s="5">
        <v>66.537767465800002</v>
      </c>
      <c r="F83" s="71">
        <v>24.331654397499999</v>
      </c>
      <c r="G83" s="31">
        <v>19.527314994200001</v>
      </c>
      <c r="H83" s="31">
        <v>61.4877954281</v>
      </c>
      <c r="I83" s="71">
        <v>18.984889577699999</v>
      </c>
      <c r="J83" s="31">
        <v>2.7445598902000001</v>
      </c>
      <c r="K83" s="31">
        <v>1.9603999216000001</v>
      </c>
      <c r="L83" s="31">
        <v>10.5861595766</v>
      </c>
      <c r="M83" s="71">
        <v>7.8415996863000004</v>
      </c>
      <c r="N83" s="5">
        <v>1138</v>
      </c>
      <c r="O83" s="71">
        <v>2.2363796134</v>
      </c>
      <c r="P83" s="32">
        <v>38.79</v>
      </c>
      <c r="Q83" s="31">
        <v>3.6626257415999999</v>
      </c>
      <c r="R83" s="5">
        <v>38</v>
      </c>
      <c r="S83" s="31">
        <v>7.6347691513999996</v>
      </c>
      <c r="T83" s="5">
        <v>-83</v>
      </c>
      <c r="U83" s="31">
        <v>75.806035594500003</v>
      </c>
      <c r="V83" s="71">
        <v>12.896569512499999</v>
      </c>
      <c r="W83" s="50">
        <v>1087</v>
      </c>
      <c r="X83" s="50">
        <v>52</v>
      </c>
      <c r="Y83" s="50">
        <v>234</v>
      </c>
      <c r="Z83" s="50">
        <v>801</v>
      </c>
      <c r="AA83" s="50">
        <v>348</v>
      </c>
      <c r="AB83" s="50">
        <v>23</v>
      </c>
      <c r="AC83" s="50">
        <v>44</v>
      </c>
      <c r="AD83" s="74">
        <v>281</v>
      </c>
      <c r="AE83" s="33">
        <v>1.9733023796</v>
      </c>
      <c r="AF83" s="71">
        <v>26.1780104712</v>
      </c>
      <c r="AG83" s="35">
        <v>1.71</v>
      </c>
      <c r="AH83" s="34">
        <v>16.3163928162</v>
      </c>
      <c r="AI83" s="34">
        <v>7.9098204049999996</v>
      </c>
      <c r="AJ83" s="34">
        <v>27.359572028999999</v>
      </c>
      <c r="AK83" s="34">
        <v>40.389759266299997</v>
      </c>
      <c r="AL83" s="34">
        <v>1.9105846389000001</v>
      </c>
      <c r="AM83" s="34">
        <v>1.4138326327999999</v>
      </c>
      <c r="AN83" s="35">
        <v>4.7000382116999999</v>
      </c>
    </row>
    <row r="84" spans="1:40" x14ac:dyDescent="0.2">
      <c r="A84" s="29">
        <v>3835</v>
      </c>
      <c r="B84" s="30" t="s">
        <v>94</v>
      </c>
      <c r="C84" s="5">
        <v>841</v>
      </c>
      <c r="D84" s="31">
        <v>17.7871148459</v>
      </c>
      <c r="E84" s="5">
        <v>38.123300090699999</v>
      </c>
      <c r="F84" s="71">
        <v>23.900118906100001</v>
      </c>
      <c r="G84" s="31">
        <v>13.436385255599999</v>
      </c>
      <c r="H84" s="31">
        <v>67.419738406700006</v>
      </c>
      <c r="I84" s="71">
        <v>19.1438763377</v>
      </c>
      <c r="J84" s="31">
        <v>3.5863717872</v>
      </c>
      <c r="K84" s="31">
        <v>1.1954572623999999</v>
      </c>
      <c r="L84" s="31">
        <v>8.3682008367999998</v>
      </c>
      <c r="M84" s="71">
        <v>15.5409444112</v>
      </c>
      <c r="N84" s="5">
        <v>390</v>
      </c>
      <c r="O84" s="71">
        <v>2.1282051281999999</v>
      </c>
      <c r="P84" s="32">
        <v>22.06</v>
      </c>
      <c r="Q84" s="31">
        <v>3.8129822969</v>
      </c>
      <c r="R84" s="5">
        <v>16</v>
      </c>
      <c r="S84" s="31">
        <v>15.8874262369</v>
      </c>
      <c r="T84" s="5">
        <v>-14</v>
      </c>
      <c r="U84" s="31">
        <v>67.271901951900006</v>
      </c>
      <c r="V84" s="71">
        <v>13.0276895143</v>
      </c>
      <c r="W84" s="50">
        <v>523</v>
      </c>
      <c r="X84" s="50">
        <v>24</v>
      </c>
      <c r="Y84" s="50">
        <v>360</v>
      </c>
      <c r="Z84" s="50">
        <v>139</v>
      </c>
      <c r="AA84" s="50">
        <v>123</v>
      </c>
      <c r="AB84" s="50">
        <v>11</v>
      </c>
      <c r="AC84" s="50">
        <v>37</v>
      </c>
      <c r="AD84" s="74">
        <v>75</v>
      </c>
      <c r="AE84" s="33">
        <v>1.9891500903999999</v>
      </c>
      <c r="AF84" s="71">
        <v>4.8484848485000001</v>
      </c>
      <c r="AG84" s="35">
        <v>1.32</v>
      </c>
      <c r="AH84" s="34">
        <v>14.7948164147</v>
      </c>
      <c r="AI84" s="34">
        <v>9.1792656587000003</v>
      </c>
      <c r="AJ84" s="34">
        <v>27.2138228942</v>
      </c>
      <c r="AK84" s="34">
        <v>39.092872570200001</v>
      </c>
      <c r="AL84" s="34">
        <v>1.2958963283</v>
      </c>
      <c r="AM84" s="34">
        <v>3.6717062635</v>
      </c>
      <c r="AN84" s="35">
        <v>4.7516198703999999</v>
      </c>
    </row>
    <row r="85" spans="1:40" x14ac:dyDescent="0.2">
      <c r="A85" s="29">
        <v>3837</v>
      </c>
      <c r="B85" s="30" t="s">
        <v>95</v>
      </c>
      <c r="C85" s="5">
        <v>200</v>
      </c>
      <c r="D85" s="31">
        <v>-8.2568807338999992</v>
      </c>
      <c r="E85" s="5">
        <v>5.3022269353000002</v>
      </c>
      <c r="F85" s="71">
        <v>17.5</v>
      </c>
      <c r="G85" s="31">
        <v>9.5</v>
      </c>
      <c r="H85" s="31">
        <v>55</v>
      </c>
      <c r="I85" s="71">
        <v>35.5</v>
      </c>
      <c r="J85" s="31">
        <v>5.0125313282999997</v>
      </c>
      <c r="K85" s="31">
        <v>0</v>
      </c>
      <c r="L85" s="31">
        <v>5.0125313282999997</v>
      </c>
      <c r="M85" s="71">
        <v>5.0125313282999997</v>
      </c>
      <c r="N85" s="5">
        <v>100</v>
      </c>
      <c r="O85" s="71">
        <v>1.94</v>
      </c>
      <c r="P85" s="32">
        <v>37.72</v>
      </c>
      <c r="Q85" s="31">
        <v>1.9909742501000001</v>
      </c>
      <c r="R85" s="5">
        <v>12</v>
      </c>
      <c r="S85" s="31">
        <v>10.167241837000001</v>
      </c>
      <c r="T85" s="5">
        <v>-75</v>
      </c>
      <c r="U85" s="31">
        <v>57.578975311900003</v>
      </c>
      <c r="V85" s="71">
        <v>30.262808601</v>
      </c>
      <c r="W85" s="50">
        <v>112</v>
      </c>
      <c r="X85" s="50">
        <v>31</v>
      </c>
      <c r="Y85" s="50">
        <v>49</v>
      </c>
      <c r="Z85" s="50">
        <v>32</v>
      </c>
      <c r="AA85" s="50">
        <v>35</v>
      </c>
      <c r="AB85" s="50">
        <v>13</v>
      </c>
      <c r="AC85" s="50">
        <v>7</v>
      </c>
      <c r="AD85" s="74">
        <v>15</v>
      </c>
      <c r="AE85" s="33">
        <v>1.7721518987</v>
      </c>
      <c r="AF85" s="71">
        <v>0</v>
      </c>
      <c r="AG85" s="35" t="s">
        <v>317</v>
      </c>
      <c r="AH85" s="34">
        <v>13.2258064516</v>
      </c>
      <c r="AI85" s="34">
        <v>14.5161290323</v>
      </c>
      <c r="AJ85" s="34">
        <v>19.354838709700001</v>
      </c>
      <c r="AK85" s="34">
        <v>29.032258064499999</v>
      </c>
      <c r="AL85" s="34">
        <v>2.2580645161000001</v>
      </c>
      <c r="AM85" s="34">
        <v>13.548387096800001</v>
      </c>
      <c r="AN85" s="35">
        <v>8.0645161289999994</v>
      </c>
    </row>
    <row r="86" spans="1:40" x14ac:dyDescent="0.2">
      <c r="A86" s="29">
        <v>3847</v>
      </c>
      <c r="B86" s="30" t="s">
        <v>96</v>
      </c>
      <c r="C86" s="5">
        <v>1437</v>
      </c>
      <c r="D86" s="31">
        <v>-9.7361809044999994</v>
      </c>
      <c r="E86" s="5">
        <v>7.2341925090999997</v>
      </c>
      <c r="F86" s="71">
        <v>6.7501739735999999</v>
      </c>
      <c r="G86" s="31">
        <v>14.0570633264</v>
      </c>
      <c r="H86" s="31">
        <v>54.906054279700001</v>
      </c>
      <c r="I86" s="71">
        <v>31.036882393900001</v>
      </c>
      <c r="J86" s="31">
        <v>3.451846738</v>
      </c>
      <c r="K86" s="31">
        <v>0</v>
      </c>
      <c r="L86" s="31">
        <v>6.2133241284</v>
      </c>
      <c r="M86" s="71">
        <v>13.117017604400001</v>
      </c>
      <c r="N86" s="5">
        <v>674</v>
      </c>
      <c r="O86" s="71">
        <v>2.0979228487000001</v>
      </c>
      <c r="P86" s="32">
        <v>198.64</v>
      </c>
      <c r="Q86" s="31">
        <v>1.0271903323</v>
      </c>
      <c r="R86" s="5">
        <v>35</v>
      </c>
      <c r="S86" s="31">
        <v>26.8882175227</v>
      </c>
      <c r="T86" s="5">
        <v>-320</v>
      </c>
      <c r="U86" s="31">
        <v>26.485397784500002</v>
      </c>
      <c r="V86" s="71">
        <v>45.5991943605</v>
      </c>
      <c r="W86" s="50">
        <v>1137</v>
      </c>
      <c r="X86" s="50">
        <v>135</v>
      </c>
      <c r="Y86" s="50">
        <v>295</v>
      </c>
      <c r="Z86" s="50">
        <v>707</v>
      </c>
      <c r="AA86" s="50">
        <v>233</v>
      </c>
      <c r="AB86" s="50">
        <v>50</v>
      </c>
      <c r="AC86" s="50">
        <v>33</v>
      </c>
      <c r="AD86" s="74">
        <v>150</v>
      </c>
      <c r="AE86" s="33">
        <v>1.2224938875</v>
      </c>
      <c r="AF86" s="71">
        <v>1.3236267372999999</v>
      </c>
      <c r="AG86" s="35" t="s">
        <v>317</v>
      </c>
      <c r="AH86" s="34">
        <v>8.2558139535000006</v>
      </c>
      <c r="AI86" s="34">
        <v>20.2325581395</v>
      </c>
      <c r="AJ86" s="34">
        <v>12.6744186047</v>
      </c>
      <c r="AK86" s="34">
        <v>34.612403100800002</v>
      </c>
      <c r="AL86" s="34">
        <v>5.6976744186000001</v>
      </c>
      <c r="AM86" s="34">
        <v>13.4496124031</v>
      </c>
      <c r="AN86" s="35">
        <v>5.0775193798</v>
      </c>
    </row>
    <row r="87" spans="1:40" x14ac:dyDescent="0.2">
      <c r="A87" s="29">
        <v>3851</v>
      </c>
      <c r="B87" s="30" t="s">
        <v>97</v>
      </c>
      <c r="C87" s="5">
        <v>10862</v>
      </c>
      <c r="D87" s="31">
        <v>-2.7225505999999999</v>
      </c>
      <c r="E87" s="5">
        <v>38.246478873199997</v>
      </c>
      <c r="F87" s="71">
        <v>27.315411526399998</v>
      </c>
      <c r="G87" s="31">
        <v>17.5105873688</v>
      </c>
      <c r="H87" s="31">
        <v>62.032774811300001</v>
      </c>
      <c r="I87" s="71">
        <v>20.456637819899999</v>
      </c>
      <c r="J87" s="31">
        <v>4.5953770506999998</v>
      </c>
      <c r="K87" s="31">
        <v>1.7462432793</v>
      </c>
      <c r="L87" s="31">
        <v>9.2826616424000008</v>
      </c>
      <c r="M87" s="71">
        <v>9.6502918064000003</v>
      </c>
      <c r="N87" s="5">
        <v>5322</v>
      </c>
      <c r="O87" s="71">
        <v>2.009207065</v>
      </c>
      <c r="P87" s="32">
        <v>284</v>
      </c>
      <c r="Q87" s="31">
        <v>2.2536004789000001</v>
      </c>
      <c r="R87" s="5">
        <v>74</v>
      </c>
      <c r="S87" s="31">
        <v>34.983626184000002</v>
      </c>
      <c r="T87" s="5">
        <v>-616</v>
      </c>
      <c r="U87" s="31">
        <v>22.215570970800002</v>
      </c>
      <c r="V87" s="71">
        <v>40.547202366299999</v>
      </c>
      <c r="W87" s="50">
        <v>8952</v>
      </c>
      <c r="X87" s="50">
        <v>185</v>
      </c>
      <c r="Y87" s="50">
        <v>1061</v>
      </c>
      <c r="Z87" s="50">
        <v>7706</v>
      </c>
      <c r="AA87" s="50">
        <v>1129</v>
      </c>
      <c r="AB87" s="50">
        <v>69</v>
      </c>
      <c r="AC87" s="50">
        <v>143</v>
      </c>
      <c r="AD87" s="74">
        <v>917</v>
      </c>
      <c r="AE87" s="33">
        <v>0.77269800389999999</v>
      </c>
      <c r="AF87" s="71">
        <v>13.7149126817</v>
      </c>
      <c r="AG87" s="35">
        <v>1.44</v>
      </c>
      <c r="AH87" s="34">
        <v>16.391894836199999</v>
      </c>
      <c r="AI87" s="34">
        <v>7.5677245986999999</v>
      </c>
      <c r="AJ87" s="34">
        <v>22.056794247900001</v>
      </c>
      <c r="AK87" s="34">
        <v>31.832377078899999</v>
      </c>
      <c r="AL87" s="34">
        <v>9.5359140097000008</v>
      </c>
      <c r="AM87" s="34">
        <v>8.0761130075000001</v>
      </c>
      <c r="AN87" s="35">
        <v>4.5391822208999999</v>
      </c>
    </row>
    <row r="88" spans="1:40" x14ac:dyDescent="0.2">
      <c r="A88" s="29">
        <v>3861</v>
      </c>
      <c r="B88" s="30" t="s">
        <v>98</v>
      </c>
      <c r="C88" s="5">
        <v>595</v>
      </c>
      <c r="D88" s="31">
        <v>-2.9363784665999999</v>
      </c>
      <c r="E88" s="5">
        <v>23.462145110400002</v>
      </c>
      <c r="F88" s="71">
        <v>6.3865546218000002</v>
      </c>
      <c r="G88" s="31">
        <v>19.159663865500001</v>
      </c>
      <c r="H88" s="31">
        <v>58.151260504200003</v>
      </c>
      <c r="I88" s="71">
        <v>22.6890756303</v>
      </c>
      <c r="J88" s="31">
        <v>8.3125519533999999</v>
      </c>
      <c r="K88" s="31">
        <v>3.3250207814000001</v>
      </c>
      <c r="L88" s="31">
        <v>8.3125519533999999</v>
      </c>
      <c r="M88" s="71">
        <v>9.9750623440999995</v>
      </c>
      <c r="N88" s="5">
        <v>256</v>
      </c>
      <c r="O88" s="71">
        <v>2.29296875</v>
      </c>
      <c r="P88" s="32">
        <v>25.36</v>
      </c>
      <c r="Q88" s="31">
        <v>3.1188314251999998</v>
      </c>
      <c r="R88" s="5">
        <v>12</v>
      </c>
      <c r="S88" s="31">
        <v>58.705092775399997</v>
      </c>
      <c r="T88" s="5">
        <v>-40</v>
      </c>
      <c r="U88" s="31">
        <v>28.740623766300001</v>
      </c>
      <c r="V88" s="71">
        <v>9.4354520332000007</v>
      </c>
      <c r="W88" s="50">
        <v>217</v>
      </c>
      <c r="X88" s="50">
        <v>56</v>
      </c>
      <c r="Y88" s="50">
        <v>64</v>
      </c>
      <c r="Z88" s="50">
        <v>97</v>
      </c>
      <c r="AA88" s="50">
        <v>63</v>
      </c>
      <c r="AB88" s="50">
        <v>19</v>
      </c>
      <c r="AC88" s="50">
        <v>15</v>
      </c>
      <c r="AD88" s="74">
        <v>29</v>
      </c>
      <c r="AE88" s="33">
        <v>0.75757575759999995</v>
      </c>
      <c r="AF88" s="71">
        <v>16.7224080268</v>
      </c>
      <c r="AG88" s="35" t="s">
        <v>317</v>
      </c>
      <c r="AH88" s="34">
        <v>14.4724556489</v>
      </c>
      <c r="AI88" s="34">
        <v>4.0149393090999999</v>
      </c>
      <c r="AJ88" s="34">
        <v>13.258636788</v>
      </c>
      <c r="AK88" s="34">
        <v>36.1344537815</v>
      </c>
      <c r="AL88" s="34">
        <v>18.3940242764</v>
      </c>
      <c r="AM88" s="34">
        <v>8.6834733893999996</v>
      </c>
      <c r="AN88" s="35">
        <v>5.0420168067000004</v>
      </c>
    </row>
    <row r="89" spans="1:40" x14ac:dyDescent="0.2">
      <c r="A89" s="29">
        <v>3862</v>
      </c>
      <c r="B89" s="30" t="s">
        <v>99</v>
      </c>
      <c r="C89" s="5">
        <v>202</v>
      </c>
      <c r="D89" s="31">
        <v>0.49751243779999998</v>
      </c>
      <c r="E89" s="5">
        <v>6.0624249700000004</v>
      </c>
      <c r="F89" s="71">
        <v>3.4653465347000001</v>
      </c>
      <c r="G89" s="31">
        <v>24.752475247500001</v>
      </c>
      <c r="H89" s="31">
        <v>52.475247524799997</v>
      </c>
      <c r="I89" s="71">
        <v>22.772277227699998</v>
      </c>
      <c r="J89" s="31">
        <v>0</v>
      </c>
      <c r="K89" s="31">
        <v>4.7281323876999997</v>
      </c>
      <c r="L89" s="31">
        <v>9.4562647753999993</v>
      </c>
      <c r="M89" s="71">
        <v>14.1843971631</v>
      </c>
      <c r="N89" s="5">
        <v>75</v>
      </c>
      <c r="O89" s="71">
        <v>2.6533333333</v>
      </c>
      <c r="P89" s="32">
        <v>33.32</v>
      </c>
      <c r="Q89" s="31">
        <v>1.1127819549</v>
      </c>
      <c r="R89" s="5">
        <v>10</v>
      </c>
      <c r="S89" s="31">
        <v>50.436090225599997</v>
      </c>
      <c r="T89" s="5">
        <v>-31</v>
      </c>
      <c r="U89" s="31">
        <v>39.157894736800003</v>
      </c>
      <c r="V89" s="71">
        <v>9.2932330827000005</v>
      </c>
      <c r="W89" s="50">
        <v>85</v>
      </c>
      <c r="X89" s="50">
        <v>56</v>
      </c>
      <c r="Y89" s="50">
        <v>10</v>
      </c>
      <c r="Z89" s="50">
        <v>19</v>
      </c>
      <c r="AA89" s="50">
        <v>36</v>
      </c>
      <c r="AB89" s="50">
        <v>19</v>
      </c>
      <c r="AC89" s="50">
        <v>7</v>
      </c>
      <c r="AD89" s="74">
        <v>10</v>
      </c>
      <c r="AE89" s="33">
        <v>1.1538461538</v>
      </c>
      <c r="AF89" s="71">
        <v>14.0845070423</v>
      </c>
      <c r="AG89" s="35" t="s">
        <v>317</v>
      </c>
      <c r="AH89" s="34">
        <v>2.1333333333</v>
      </c>
      <c r="AI89" s="34">
        <v>2.4</v>
      </c>
      <c r="AJ89" s="34">
        <v>7.7333333333000001</v>
      </c>
      <c r="AK89" s="34">
        <v>70.666666666699996</v>
      </c>
      <c r="AL89" s="34">
        <v>0.53333333329999999</v>
      </c>
      <c r="AM89" s="34">
        <v>15.4666666667</v>
      </c>
      <c r="AN89" s="35">
        <v>1.0666666667</v>
      </c>
    </row>
    <row r="90" spans="1:40" x14ac:dyDescent="0.2">
      <c r="A90" s="29">
        <v>3863</v>
      </c>
      <c r="B90" s="30" t="s">
        <v>100</v>
      </c>
      <c r="C90" s="5">
        <v>1151</v>
      </c>
      <c r="D90" s="31">
        <v>0.26132404180000002</v>
      </c>
      <c r="E90" s="5">
        <v>44.4230027017</v>
      </c>
      <c r="F90" s="71">
        <v>8.4274543874999992</v>
      </c>
      <c r="G90" s="31">
        <v>19.374456993900001</v>
      </c>
      <c r="H90" s="31">
        <v>56.733275412700003</v>
      </c>
      <c r="I90" s="71">
        <v>23.8922675934</v>
      </c>
      <c r="J90" s="31">
        <v>1.7414018284999999</v>
      </c>
      <c r="K90" s="31">
        <v>2.6121027426999999</v>
      </c>
      <c r="L90" s="31">
        <v>3.4828036568999998</v>
      </c>
      <c r="M90" s="71">
        <v>13.931214627799999</v>
      </c>
      <c r="N90" s="5">
        <v>505</v>
      </c>
      <c r="O90" s="71">
        <v>2.2495049505</v>
      </c>
      <c r="P90" s="32">
        <v>25.91</v>
      </c>
      <c r="Q90" s="31">
        <v>2.9672447012999998</v>
      </c>
      <c r="R90" s="5">
        <v>16</v>
      </c>
      <c r="S90" s="31">
        <v>44.662813102100003</v>
      </c>
      <c r="T90" s="5">
        <v>-30</v>
      </c>
      <c r="U90" s="31">
        <v>40.346820809199997</v>
      </c>
      <c r="V90" s="71">
        <v>12.0231213873</v>
      </c>
      <c r="W90" s="50">
        <v>387</v>
      </c>
      <c r="X90" s="50">
        <v>64</v>
      </c>
      <c r="Y90" s="50">
        <v>157</v>
      </c>
      <c r="Z90" s="50">
        <v>166</v>
      </c>
      <c r="AA90" s="50">
        <v>102</v>
      </c>
      <c r="AB90" s="50">
        <v>23</v>
      </c>
      <c r="AC90" s="50">
        <v>33</v>
      </c>
      <c r="AD90" s="74">
        <v>46</v>
      </c>
      <c r="AE90" s="33">
        <v>2.2328548644000001</v>
      </c>
      <c r="AF90" s="71">
        <v>9.4745908699000001</v>
      </c>
      <c r="AG90" s="35" t="s">
        <v>317</v>
      </c>
      <c r="AH90" s="34">
        <v>16.296728972</v>
      </c>
      <c r="AI90" s="34">
        <v>4.3224299065</v>
      </c>
      <c r="AJ90" s="34">
        <v>6.9509345794000001</v>
      </c>
      <c r="AK90" s="34">
        <v>44.158878504699999</v>
      </c>
      <c r="AL90" s="34">
        <v>9.9299065420999995</v>
      </c>
      <c r="AM90" s="34">
        <v>14.4859813084</v>
      </c>
      <c r="AN90" s="35">
        <v>3.8551401868999999</v>
      </c>
    </row>
    <row r="91" spans="1:40" x14ac:dyDescent="0.2">
      <c r="A91" s="29">
        <v>3871</v>
      </c>
      <c r="B91" s="30" t="s">
        <v>132</v>
      </c>
      <c r="C91" s="5">
        <v>4431</v>
      </c>
      <c r="D91" s="31">
        <v>-4.7096774194000002</v>
      </c>
      <c r="E91" s="5">
        <v>20.159235668800001</v>
      </c>
      <c r="F91" s="71">
        <v>20.311442112400002</v>
      </c>
      <c r="G91" s="31">
        <v>15.3689911984</v>
      </c>
      <c r="H91" s="31">
        <v>57.458812909000002</v>
      </c>
      <c r="I91" s="71">
        <v>27.172195892600001</v>
      </c>
      <c r="J91" s="31">
        <v>4.2783156946999998</v>
      </c>
      <c r="K91" s="31">
        <v>1.5762215717000001</v>
      </c>
      <c r="L91" s="31">
        <v>6.5300607971</v>
      </c>
      <c r="M91" s="71">
        <v>12.1594235533</v>
      </c>
      <c r="N91" s="5">
        <v>2163</v>
      </c>
      <c r="O91" s="71">
        <v>2.0245030051000001</v>
      </c>
      <c r="P91" s="32">
        <v>219.8</v>
      </c>
      <c r="Q91" s="31">
        <v>1.5780617582000001</v>
      </c>
      <c r="R91" s="5">
        <v>97</v>
      </c>
      <c r="S91" s="31">
        <v>24.725999363300001</v>
      </c>
      <c r="T91" s="5">
        <v>-522</v>
      </c>
      <c r="U91" s="31">
        <v>19.5233980627</v>
      </c>
      <c r="V91" s="71">
        <v>54.1725408159</v>
      </c>
      <c r="W91" s="50">
        <v>2333</v>
      </c>
      <c r="X91" s="50">
        <v>188</v>
      </c>
      <c r="Y91" s="50">
        <v>567</v>
      </c>
      <c r="Z91" s="50">
        <v>1578</v>
      </c>
      <c r="AA91" s="50">
        <v>510</v>
      </c>
      <c r="AB91" s="50">
        <v>75</v>
      </c>
      <c r="AC91" s="50">
        <v>89</v>
      </c>
      <c r="AD91" s="74">
        <v>346</v>
      </c>
      <c r="AE91" s="33">
        <v>0.4730528806</v>
      </c>
      <c r="AF91" s="71">
        <v>13.9734054541</v>
      </c>
      <c r="AG91" s="35">
        <v>0.52</v>
      </c>
      <c r="AH91" s="34">
        <v>13.684210526299999</v>
      </c>
      <c r="AI91" s="34">
        <v>4.0402476780000001</v>
      </c>
      <c r="AJ91" s="34">
        <v>11.037151702799999</v>
      </c>
      <c r="AK91" s="34">
        <v>43.235294117599999</v>
      </c>
      <c r="AL91" s="34">
        <v>8.8854489163999997</v>
      </c>
      <c r="AM91" s="34">
        <v>13.529411764700001</v>
      </c>
      <c r="AN91" s="35">
        <v>5.5882352941000004</v>
      </c>
    </row>
    <row r="92" spans="1:40" x14ac:dyDescent="0.2">
      <c r="A92" s="29">
        <v>3881</v>
      </c>
      <c r="B92" s="30" t="s">
        <v>101</v>
      </c>
      <c r="C92" s="5">
        <v>222</v>
      </c>
      <c r="D92" s="31">
        <v>-5.9322033897999997</v>
      </c>
      <c r="E92" s="5">
        <v>12.065217391299999</v>
      </c>
      <c r="F92" s="71">
        <v>4.0540540540999999</v>
      </c>
      <c r="G92" s="31">
        <v>22.972972973000001</v>
      </c>
      <c r="H92" s="31">
        <v>57.2072072072</v>
      </c>
      <c r="I92" s="71">
        <v>19.819819819799999</v>
      </c>
      <c r="J92" s="31">
        <v>0</v>
      </c>
      <c r="K92" s="31">
        <v>0</v>
      </c>
      <c r="L92" s="31">
        <v>4.4642857142999999</v>
      </c>
      <c r="M92" s="71">
        <v>8.9285714285999997</v>
      </c>
      <c r="N92" s="5">
        <v>96</v>
      </c>
      <c r="O92" s="71">
        <v>2.3125</v>
      </c>
      <c r="P92" s="32">
        <v>18.399999999999999</v>
      </c>
      <c r="Q92" s="31">
        <v>0.97826086960000003</v>
      </c>
      <c r="R92" s="5">
        <v>4</v>
      </c>
      <c r="S92" s="31">
        <v>46.032608695699999</v>
      </c>
      <c r="T92" s="5">
        <v>-35</v>
      </c>
      <c r="U92" s="31">
        <v>45.054347826099999</v>
      </c>
      <c r="V92" s="71">
        <v>7.9347826087</v>
      </c>
      <c r="W92" s="50">
        <v>98</v>
      </c>
      <c r="X92" s="50">
        <v>18</v>
      </c>
      <c r="Y92" s="50">
        <v>15</v>
      </c>
      <c r="Z92" s="50">
        <v>65</v>
      </c>
      <c r="AA92" s="50">
        <v>33</v>
      </c>
      <c r="AB92" s="50">
        <v>11</v>
      </c>
      <c r="AC92" s="50">
        <v>5</v>
      </c>
      <c r="AD92" s="74">
        <v>17</v>
      </c>
      <c r="AE92" s="33">
        <v>1.4084507042000001</v>
      </c>
      <c r="AF92" s="71">
        <v>0</v>
      </c>
      <c r="AG92" s="35" t="s">
        <v>317</v>
      </c>
      <c r="AH92" s="34">
        <v>15</v>
      </c>
      <c r="AI92" s="34">
        <v>4.4736842105000001</v>
      </c>
      <c r="AJ92" s="34">
        <v>7.6315789474000004</v>
      </c>
      <c r="AK92" s="34">
        <v>52.368421052599999</v>
      </c>
      <c r="AL92" s="34">
        <v>7.3684210525999996</v>
      </c>
      <c r="AM92" s="34">
        <v>8.4210526316000003</v>
      </c>
      <c r="AN92" s="35">
        <v>4.7368421053</v>
      </c>
    </row>
    <row r="93" spans="1:40" x14ac:dyDescent="0.2">
      <c r="A93" s="29">
        <v>3882</v>
      </c>
      <c r="B93" s="30" t="s">
        <v>102</v>
      </c>
      <c r="C93" s="5">
        <v>844</v>
      </c>
      <c r="D93" s="31">
        <v>3.0525030525000001</v>
      </c>
      <c r="E93" s="5">
        <v>103.6855036855</v>
      </c>
      <c r="F93" s="71">
        <v>16.706161137399999</v>
      </c>
      <c r="G93" s="31">
        <v>18.127962085299998</v>
      </c>
      <c r="H93" s="31">
        <v>60.900473933599997</v>
      </c>
      <c r="I93" s="71">
        <v>20.971563980999999</v>
      </c>
      <c r="J93" s="31">
        <v>2.3571007660999999</v>
      </c>
      <c r="K93" s="31">
        <v>1.1785503829999999</v>
      </c>
      <c r="L93" s="31">
        <v>5.8927519150999998</v>
      </c>
      <c r="M93" s="71">
        <v>15.321154979399999</v>
      </c>
      <c r="N93" s="5">
        <v>396</v>
      </c>
      <c r="O93" s="71">
        <v>2.1237373737</v>
      </c>
      <c r="P93" s="32">
        <v>8.14</v>
      </c>
      <c r="Q93" s="31">
        <v>4.5510455104999998</v>
      </c>
      <c r="R93" s="5">
        <v>1</v>
      </c>
      <c r="S93" s="31">
        <v>43.911439114399997</v>
      </c>
      <c r="T93" s="5">
        <v>-6</v>
      </c>
      <c r="U93" s="31">
        <v>43.665436654399997</v>
      </c>
      <c r="V93" s="71">
        <v>7.8720787208000003</v>
      </c>
      <c r="W93" s="50">
        <v>593</v>
      </c>
      <c r="X93" s="50">
        <v>50</v>
      </c>
      <c r="Y93" s="50">
        <v>224</v>
      </c>
      <c r="Z93" s="50">
        <v>319</v>
      </c>
      <c r="AA93" s="50">
        <v>114</v>
      </c>
      <c r="AB93" s="50">
        <v>14</v>
      </c>
      <c r="AC93" s="50">
        <v>25</v>
      </c>
      <c r="AD93" s="74">
        <v>75</v>
      </c>
      <c r="AE93" s="33">
        <v>1.3157894737</v>
      </c>
      <c r="AF93" s="71">
        <v>8.2063305978999992</v>
      </c>
      <c r="AG93" s="35" t="s">
        <v>317</v>
      </c>
      <c r="AH93" s="34">
        <v>7.7617328519999997</v>
      </c>
      <c r="AI93" s="34">
        <v>3.1588447653</v>
      </c>
      <c r="AJ93" s="34">
        <v>9.5667870036</v>
      </c>
      <c r="AK93" s="34">
        <v>54.151624548699999</v>
      </c>
      <c r="AL93" s="34">
        <v>9.4765342960000005</v>
      </c>
      <c r="AM93" s="34">
        <v>11.1913357401</v>
      </c>
      <c r="AN93" s="35">
        <v>4.6931407941999996</v>
      </c>
    </row>
    <row r="94" spans="1:40" x14ac:dyDescent="0.2">
      <c r="A94" s="29">
        <v>3891</v>
      </c>
      <c r="B94" s="30" t="s">
        <v>103</v>
      </c>
      <c r="C94" s="5">
        <v>1591</v>
      </c>
      <c r="D94" s="31">
        <v>1.6613418529999999</v>
      </c>
      <c r="E94" s="5">
        <v>18.967572722900002</v>
      </c>
      <c r="F94" s="71">
        <v>7.6052796983000004</v>
      </c>
      <c r="G94" s="31">
        <v>20.427404148299999</v>
      </c>
      <c r="H94" s="31">
        <v>55.751099937100001</v>
      </c>
      <c r="I94" s="71">
        <v>23.821495914500002</v>
      </c>
      <c r="J94" s="31">
        <v>1.8909549322000001</v>
      </c>
      <c r="K94" s="31">
        <v>1.2606366215</v>
      </c>
      <c r="L94" s="31">
        <v>5.6728647966999999</v>
      </c>
      <c r="M94" s="71">
        <v>10.085092972</v>
      </c>
      <c r="N94" s="5">
        <v>668</v>
      </c>
      <c r="O94" s="71">
        <v>2.3532934131999999</v>
      </c>
      <c r="P94" s="32">
        <v>83.88</v>
      </c>
      <c r="Q94" s="31">
        <v>1.9088523025999999</v>
      </c>
      <c r="R94" s="5">
        <v>40</v>
      </c>
      <c r="S94" s="31">
        <v>47.065139584800001</v>
      </c>
      <c r="T94" s="5">
        <v>-171</v>
      </c>
      <c r="U94" s="31">
        <v>24.958243855900001</v>
      </c>
      <c r="V94" s="71">
        <v>26.067764256699999</v>
      </c>
      <c r="W94" s="50">
        <v>457</v>
      </c>
      <c r="X94" s="50">
        <v>165</v>
      </c>
      <c r="Y94" s="50">
        <v>105</v>
      </c>
      <c r="Z94" s="50">
        <v>187</v>
      </c>
      <c r="AA94" s="50">
        <v>175</v>
      </c>
      <c r="AB94" s="50">
        <v>72</v>
      </c>
      <c r="AC94" s="50">
        <v>29</v>
      </c>
      <c r="AD94" s="74">
        <v>74</v>
      </c>
      <c r="AE94" s="33">
        <v>0</v>
      </c>
      <c r="AF94" s="71">
        <v>4.4500953591999997</v>
      </c>
      <c r="AG94" s="35" t="s">
        <v>317</v>
      </c>
      <c r="AH94" s="34">
        <v>9.4463801781000001</v>
      </c>
      <c r="AI94" s="34">
        <v>3.9876113047000001</v>
      </c>
      <c r="AJ94" s="34">
        <v>8.9818041038</v>
      </c>
      <c r="AK94" s="34">
        <v>54.587688733999997</v>
      </c>
      <c r="AL94" s="34">
        <v>6.3104916762999999</v>
      </c>
      <c r="AM94" s="34">
        <v>11.8079752226</v>
      </c>
      <c r="AN94" s="35">
        <v>4.8780487805000003</v>
      </c>
    </row>
    <row r="95" spans="1:40" x14ac:dyDescent="0.2">
      <c r="A95" s="29">
        <v>3901</v>
      </c>
      <c r="B95" s="30" t="s">
        <v>104</v>
      </c>
      <c r="C95" s="5">
        <v>37082</v>
      </c>
      <c r="D95" s="31">
        <v>5.1792602678000002</v>
      </c>
      <c r="E95" s="5">
        <v>683.66519174040002</v>
      </c>
      <c r="F95" s="71">
        <v>20.298257914899999</v>
      </c>
      <c r="G95" s="31">
        <v>16.2127177606</v>
      </c>
      <c r="H95" s="31">
        <v>62.4426945688</v>
      </c>
      <c r="I95" s="71">
        <v>21.344587670599999</v>
      </c>
      <c r="J95" s="31">
        <v>4.9991893207000002</v>
      </c>
      <c r="K95" s="31">
        <v>1.7834945684000001</v>
      </c>
      <c r="L95" s="31">
        <v>8.7553369724000003</v>
      </c>
      <c r="M95" s="71">
        <v>8.8364049073000004</v>
      </c>
      <c r="N95" s="5">
        <v>18364</v>
      </c>
      <c r="O95" s="71">
        <v>1.9806686996</v>
      </c>
      <c r="P95" s="32">
        <v>54.24</v>
      </c>
      <c r="Q95" s="31">
        <v>14.9556868538</v>
      </c>
      <c r="R95" s="5">
        <v>93</v>
      </c>
      <c r="S95" s="31">
        <v>22.1381093058</v>
      </c>
      <c r="T95" s="5">
        <v>-129</v>
      </c>
      <c r="U95" s="31">
        <v>54.689807976399997</v>
      </c>
      <c r="V95" s="71">
        <v>8.2163958641000008</v>
      </c>
      <c r="W95" s="50">
        <v>33020</v>
      </c>
      <c r="X95" s="50">
        <v>143</v>
      </c>
      <c r="Y95" s="50">
        <v>4019</v>
      </c>
      <c r="Z95" s="50">
        <v>28858</v>
      </c>
      <c r="AA95" s="50">
        <v>3813</v>
      </c>
      <c r="AB95" s="50">
        <v>38</v>
      </c>
      <c r="AC95" s="50">
        <v>373</v>
      </c>
      <c r="AD95" s="74">
        <v>3402</v>
      </c>
      <c r="AE95" s="33">
        <v>1.2519260401000001</v>
      </c>
      <c r="AF95" s="71">
        <v>7.4381973309999996</v>
      </c>
      <c r="AG95" s="35">
        <v>2.85</v>
      </c>
      <c r="AH95" s="34">
        <v>13.175001373300001</v>
      </c>
      <c r="AI95" s="34">
        <v>13.8140667631</v>
      </c>
      <c r="AJ95" s="34">
        <v>25.2238559997</v>
      </c>
      <c r="AK95" s="34">
        <v>23.5190712494</v>
      </c>
      <c r="AL95" s="34">
        <v>11.0783541777</v>
      </c>
      <c r="AM95" s="34">
        <v>6.7989965392</v>
      </c>
      <c r="AN95" s="35">
        <v>6.3906538976</v>
      </c>
    </row>
    <row r="96" spans="1:40" x14ac:dyDescent="0.2">
      <c r="A96" s="29">
        <v>3911</v>
      </c>
      <c r="B96" s="30" t="s">
        <v>105</v>
      </c>
      <c r="C96" s="5">
        <v>1912</v>
      </c>
      <c r="D96" s="31">
        <v>-10.737628384700001</v>
      </c>
      <c r="E96" s="5">
        <v>39.398310323499999</v>
      </c>
      <c r="F96" s="71">
        <v>18.8284518828</v>
      </c>
      <c r="G96" s="31">
        <v>16.213389121300001</v>
      </c>
      <c r="H96" s="31">
        <v>63.702928870299999</v>
      </c>
      <c r="I96" s="71">
        <v>20.0836820084</v>
      </c>
      <c r="J96" s="31">
        <v>3.6260036260000001</v>
      </c>
      <c r="K96" s="31">
        <v>3.6260036260000001</v>
      </c>
      <c r="L96" s="31">
        <v>8.2880082880000003</v>
      </c>
      <c r="M96" s="71">
        <v>5.1800051800000002</v>
      </c>
      <c r="N96" s="5">
        <v>909</v>
      </c>
      <c r="O96" s="71">
        <v>2.0319031903</v>
      </c>
      <c r="P96" s="32">
        <v>48.53</v>
      </c>
      <c r="Q96" s="31">
        <v>3.7059913526999999</v>
      </c>
      <c r="R96" s="5">
        <v>23</v>
      </c>
      <c r="S96" s="31">
        <v>43.792464484200003</v>
      </c>
      <c r="T96" s="5">
        <v>-174</v>
      </c>
      <c r="U96" s="31">
        <v>39.654107473700002</v>
      </c>
      <c r="V96" s="71">
        <v>12.8474366893</v>
      </c>
      <c r="W96" s="50">
        <v>1050</v>
      </c>
      <c r="X96" s="50">
        <v>98</v>
      </c>
      <c r="Y96" s="50">
        <v>243</v>
      </c>
      <c r="Z96" s="50">
        <v>709</v>
      </c>
      <c r="AA96" s="50">
        <v>219</v>
      </c>
      <c r="AB96" s="50">
        <v>39</v>
      </c>
      <c r="AC96" s="50">
        <v>29</v>
      </c>
      <c r="AD96" s="74">
        <v>151</v>
      </c>
      <c r="AE96" s="33">
        <v>1.1961722487999999</v>
      </c>
      <c r="AF96" s="71">
        <v>0</v>
      </c>
      <c r="AG96" s="35">
        <v>1.64</v>
      </c>
      <c r="AH96" s="34">
        <v>15.908276603399999</v>
      </c>
      <c r="AI96" s="34">
        <v>13.185238265900001</v>
      </c>
      <c r="AJ96" s="34">
        <v>16.768183446799998</v>
      </c>
      <c r="AK96" s="34">
        <v>29.7742744536</v>
      </c>
      <c r="AL96" s="34">
        <v>9.9605876030000005</v>
      </c>
      <c r="AM96" s="34">
        <v>7.6675026871999998</v>
      </c>
      <c r="AN96" s="35">
        <v>6.7359369402000002</v>
      </c>
    </row>
    <row r="97" spans="1:40" x14ac:dyDescent="0.2">
      <c r="A97" s="29">
        <v>3921</v>
      </c>
      <c r="B97" s="30" t="s">
        <v>106</v>
      </c>
      <c r="C97" s="5">
        <v>3145</v>
      </c>
      <c r="D97" s="31">
        <v>-6.5101070155</v>
      </c>
      <c r="E97" s="5">
        <v>20.317849990300001</v>
      </c>
      <c r="F97" s="71">
        <v>25.1510333863</v>
      </c>
      <c r="G97" s="31">
        <v>13.5453100159</v>
      </c>
      <c r="H97" s="31">
        <v>63.179650238500003</v>
      </c>
      <c r="I97" s="71">
        <v>23.275039745600001</v>
      </c>
      <c r="J97" s="31">
        <v>3.8240917782000001</v>
      </c>
      <c r="K97" s="31">
        <v>1.2746972593999999</v>
      </c>
      <c r="L97" s="31">
        <v>4.4614404078999996</v>
      </c>
      <c r="M97" s="71">
        <v>8.9228808157999993</v>
      </c>
      <c r="N97" s="5">
        <v>1663</v>
      </c>
      <c r="O97" s="71">
        <v>1.8460613348999999</v>
      </c>
      <c r="P97" s="32">
        <v>154.79</v>
      </c>
      <c r="Q97" s="31">
        <v>2.1199586350000001</v>
      </c>
      <c r="R97" s="5">
        <v>41</v>
      </c>
      <c r="S97" s="31">
        <v>46.083247156200002</v>
      </c>
      <c r="T97" s="5">
        <v>-317</v>
      </c>
      <c r="U97" s="31">
        <v>28.535418821099999</v>
      </c>
      <c r="V97" s="71">
        <v>23.261375387800001</v>
      </c>
      <c r="W97" s="50">
        <v>2959</v>
      </c>
      <c r="X97" s="50">
        <v>122</v>
      </c>
      <c r="Y97" s="50">
        <v>313</v>
      </c>
      <c r="Z97" s="50">
        <v>2524</v>
      </c>
      <c r="AA97" s="50">
        <v>472</v>
      </c>
      <c r="AB97" s="50">
        <v>49</v>
      </c>
      <c r="AC97" s="50">
        <v>53</v>
      </c>
      <c r="AD97" s="74">
        <v>370</v>
      </c>
      <c r="AE97" s="33">
        <v>0.98959221980000001</v>
      </c>
      <c r="AF97" s="71">
        <v>3.1397174254000002</v>
      </c>
      <c r="AG97" s="35">
        <v>0.7</v>
      </c>
      <c r="AH97" s="34">
        <v>17.182130584199999</v>
      </c>
      <c r="AI97" s="34">
        <v>8.9837997053999992</v>
      </c>
      <c r="AJ97" s="34">
        <v>9.1556210112999992</v>
      </c>
      <c r="AK97" s="34">
        <v>37.653411880199997</v>
      </c>
      <c r="AL97" s="34">
        <v>10.014727540499999</v>
      </c>
      <c r="AM97" s="34">
        <v>10.4565537555</v>
      </c>
      <c r="AN97" s="35">
        <v>6.5537555228000004</v>
      </c>
    </row>
    <row r="98" spans="1:40" x14ac:dyDescent="0.2">
      <c r="A98" s="29">
        <v>3932</v>
      </c>
      <c r="B98" s="30" t="s">
        <v>107</v>
      </c>
      <c r="C98" s="5">
        <v>307</v>
      </c>
      <c r="D98" s="31">
        <v>-0.32467532469999999</v>
      </c>
      <c r="E98" s="5">
        <v>11.067051189600001</v>
      </c>
      <c r="F98" s="71">
        <v>8.7947882736</v>
      </c>
      <c r="G98" s="31">
        <v>17.263843648200002</v>
      </c>
      <c r="H98" s="31">
        <v>56.0260586319</v>
      </c>
      <c r="I98" s="71">
        <v>26.710097719899998</v>
      </c>
      <c r="J98" s="31">
        <v>3.2679738561999998</v>
      </c>
      <c r="K98" s="31">
        <v>0</v>
      </c>
      <c r="L98" s="31">
        <v>13.071895424799999</v>
      </c>
      <c r="M98" s="71">
        <v>9.8039215685999999</v>
      </c>
      <c r="N98" s="5">
        <v>143</v>
      </c>
      <c r="O98" s="71">
        <v>2.1118881118999999</v>
      </c>
      <c r="P98" s="32">
        <v>27.74</v>
      </c>
      <c r="Q98" s="31">
        <v>1.3309352517999999</v>
      </c>
      <c r="R98" s="5">
        <v>10</v>
      </c>
      <c r="S98" s="31">
        <v>46.726618705</v>
      </c>
      <c r="T98" s="5">
        <v>-63</v>
      </c>
      <c r="U98" s="31">
        <v>33.309352517999997</v>
      </c>
      <c r="V98" s="71">
        <v>18.6330935252</v>
      </c>
      <c r="W98" s="50">
        <v>133</v>
      </c>
      <c r="X98" s="50">
        <v>20</v>
      </c>
      <c r="Y98" s="50">
        <v>16</v>
      </c>
      <c r="Z98" s="50">
        <v>97</v>
      </c>
      <c r="AA98" s="50">
        <v>41</v>
      </c>
      <c r="AB98" s="50">
        <v>9</v>
      </c>
      <c r="AC98" s="50">
        <v>7</v>
      </c>
      <c r="AD98" s="74">
        <v>25</v>
      </c>
      <c r="AE98" s="33">
        <v>1.4953271027999999</v>
      </c>
      <c r="AF98" s="71">
        <v>3.1446540880999998</v>
      </c>
      <c r="AG98" s="35">
        <v>1.97</v>
      </c>
      <c r="AH98" s="34">
        <v>15.208333333300001</v>
      </c>
      <c r="AI98" s="34">
        <v>7.5</v>
      </c>
      <c r="AJ98" s="34">
        <v>5.625</v>
      </c>
      <c r="AK98" s="34">
        <v>38.541666666700003</v>
      </c>
      <c r="AL98" s="34">
        <v>5.625</v>
      </c>
      <c r="AM98" s="34">
        <v>18.958333333300001</v>
      </c>
      <c r="AN98" s="35">
        <v>8.5416666666999994</v>
      </c>
    </row>
    <row r="99" spans="1:40" x14ac:dyDescent="0.2">
      <c r="A99" s="29">
        <v>3945</v>
      </c>
      <c r="B99" s="30" t="s">
        <v>108</v>
      </c>
      <c r="C99" s="5">
        <v>3310</v>
      </c>
      <c r="D99" s="31">
        <v>9.4938802514000002</v>
      </c>
      <c r="E99" s="5">
        <v>77.210170282199996</v>
      </c>
      <c r="F99" s="71">
        <v>11.8429003021</v>
      </c>
      <c r="G99" s="31">
        <v>21.208459214499999</v>
      </c>
      <c r="H99" s="31">
        <v>61.570996978899998</v>
      </c>
      <c r="I99" s="71">
        <v>17.220543806599999</v>
      </c>
      <c r="J99" s="31">
        <v>3.0238887209</v>
      </c>
      <c r="K99" s="31">
        <v>2.1167221046</v>
      </c>
      <c r="L99" s="31">
        <v>8.1644995464000001</v>
      </c>
      <c r="M99" s="71">
        <v>7.8621106743000002</v>
      </c>
      <c r="N99" s="5">
        <v>1397</v>
      </c>
      <c r="O99" s="71">
        <v>2.3042233357000002</v>
      </c>
      <c r="P99" s="32">
        <v>42.87</v>
      </c>
      <c r="Q99" s="31">
        <v>3.661380597</v>
      </c>
      <c r="R99" s="5">
        <v>30</v>
      </c>
      <c r="S99" s="31">
        <v>32.7192164179</v>
      </c>
      <c r="T99" s="5">
        <v>-111</v>
      </c>
      <c r="U99" s="31">
        <v>45.335820895499999</v>
      </c>
      <c r="V99" s="71">
        <v>18.283582089599999</v>
      </c>
      <c r="W99" s="50">
        <v>1203</v>
      </c>
      <c r="X99" s="50">
        <v>76</v>
      </c>
      <c r="Y99" s="50">
        <v>655</v>
      </c>
      <c r="Z99" s="50">
        <v>472</v>
      </c>
      <c r="AA99" s="50">
        <v>229</v>
      </c>
      <c r="AB99" s="50">
        <v>29</v>
      </c>
      <c r="AC99" s="50">
        <v>61</v>
      </c>
      <c r="AD99" s="74">
        <v>139</v>
      </c>
      <c r="AE99" s="33">
        <v>0.50697084920000002</v>
      </c>
      <c r="AF99" s="71">
        <v>6.3965884860999997</v>
      </c>
      <c r="AG99" s="35">
        <v>0.67</v>
      </c>
      <c r="AH99" s="34">
        <v>8.0290537888000006</v>
      </c>
      <c r="AI99" s="34">
        <v>13.545347467599999</v>
      </c>
      <c r="AJ99" s="34">
        <v>15.096191598000001</v>
      </c>
      <c r="AK99" s="34">
        <v>45.268943855499998</v>
      </c>
      <c r="AL99" s="34">
        <v>9.1676482135999997</v>
      </c>
      <c r="AM99" s="34">
        <v>5.7126030624000004</v>
      </c>
      <c r="AN99" s="35">
        <v>3.1802120140999999</v>
      </c>
    </row>
    <row r="100" spans="1:40" x14ac:dyDescent="0.2">
      <c r="A100" s="29">
        <v>3946</v>
      </c>
      <c r="B100" s="30" t="s">
        <v>109</v>
      </c>
      <c r="C100" s="5">
        <v>2521</v>
      </c>
      <c r="D100" s="31">
        <v>6.0134566862999996</v>
      </c>
      <c r="E100" s="5">
        <v>90.945165945200003</v>
      </c>
      <c r="F100" s="71">
        <v>10.472034906799999</v>
      </c>
      <c r="G100" s="31">
        <v>21.856406188000001</v>
      </c>
      <c r="H100" s="31">
        <v>62.356207853999997</v>
      </c>
      <c r="I100" s="71">
        <v>15.787385958</v>
      </c>
      <c r="J100" s="31">
        <v>2.7766759222999999</v>
      </c>
      <c r="K100" s="31">
        <v>2.3800079333999999</v>
      </c>
      <c r="L100" s="31">
        <v>4.3633478777999999</v>
      </c>
      <c r="M100" s="71">
        <v>8.3300277668000007</v>
      </c>
      <c r="N100" s="5">
        <v>1068</v>
      </c>
      <c r="O100" s="71">
        <v>2.3455056179999998</v>
      </c>
      <c r="P100" s="32">
        <v>27.72</v>
      </c>
      <c r="Q100" s="31">
        <v>5.9588299024999998</v>
      </c>
      <c r="R100" s="5">
        <v>29</v>
      </c>
      <c r="S100" s="31">
        <v>39.183820873999998</v>
      </c>
      <c r="T100" s="5">
        <v>-56</v>
      </c>
      <c r="U100" s="31">
        <v>45.539906103299998</v>
      </c>
      <c r="V100" s="71">
        <v>9.3174431203000001</v>
      </c>
      <c r="W100" s="50">
        <v>737</v>
      </c>
      <c r="X100" s="50">
        <v>97</v>
      </c>
      <c r="Y100" s="50">
        <v>315</v>
      </c>
      <c r="Z100" s="50">
        <v>325</v>
      </c>
      <c r="AA100" s="50">
        <v>159</v>
      </c>
      <c r="AB100" s="50">
        <v>22</v>
      </c>
      <c r="AC100" s="50">
        <v>41</v>
      </c>
      <c r="AD100" s="74">
        <v>96</v>
      </c>
      <c r="AE100" s="33">
        <v>2.4737631184</v>
      </c>
      <c r="AF100" s="71">
        <v>2.7866242038000002</v>
      </c>
      <c r="AG100" s="35">
        <v>0.56000000000000005</v>
      </c>
      <c r="AH100" s="34">
        <v>6.6037735848999999</v>
      </c>
      <c r="AI100" s="34">
        <v>14.622641509399999</v>
      </c>
      <c r="AJ100" s="34">
        <v>24.086084905700002</v>
      </c>
      <c r="AK100" s="34">
        <v>38.443396226399997</v>
      </c>
      <c r="AL100" s="34">
        <v>6.3089622641999998</v>
      </c>
      <c r="AM100" s="34">
        <v>5.1002358490999997</v>
      </c>
      <c r="AN100" s="35">
        <v>4.8349056603999996</v>
      </c>
    </row>
    <row r="101" spans="1:40" x14ac:dyDescent="0.2">
      <c r="A101" s="29">
        <v>3947</v>
      </c>
      <c r="B101" s="30" t="s">
        <v>110</v>
      </c>
      <c r="C101" s="5">
        <v>3490</v>
      </c>
      <c r="D101" s="31">
        <v>9.4043887146999996</v>
      </c>
      <c r="E101" s="5">
        <v>316.98455949139998</v>
      </c>
      <c r="F101" s="71">
        <v>15.1862464183</v>
      </c>
      <c r="G101" s="31">
        <v>20.200573065899999</v>
      </c>
      <c r="H101" s="31">
        <v>60.687679083100001</v>
      </c>
      <c r="I101" s="71">
        <v>19.111747851000001</v>
      </c>
      <c r="J101" s="31">
        <v>4.6216060080999997</v>
      </c>
      <c r="K101" s="31">
        <v>2.8885037550999999</v>
      </c>
      <c r="L101" s="31">
        <v>8.6655112651999993</v>
      </c>
      <c r="M101" s="71">
        <v>8.6655112651999993</v>
      </c>
      <c r="N101" s="5">
        <v>1526</v>
      </c>
      <c r="O101" s="71">
        <v>2.2509829620000001</v>
      </c>
      <c r="P101" s="32">
        <v>11.01</v>
      </c>
      <c r="Q101" s="31">
        <v>14.598540145999999</v>
      </c>
      <c r="R101" s="5">
        <v>35</v>
      </c>
      <c r="S101" s="31">
        <v>39.051094890500003</v>
      </c>
      <c r="T101" s="5">
        <v>-35</v>
      </c>
      <c r="U101" s="31">
        <v>38.047445255500001</v>
      </c>
      <c r="V101" s="71">
        <v>8.3029197079999992</v>
      </c>
      <c r="W101" s="50">
        <v>1397</v>
      </c>
      <c r="X101" s="50">
        <v>56</v>
      </c>
      <c r="Y101" s="50">
        <v>526</v>
      </c>
      <c r="Z101" s="50">
        <v>815</v>
      </c>
      <c r="AA101" s="50">
        <v>234</v>
      </c>
      <c r="AB101" s="50">
        <v>22</v>
      </c>
      <c r="AC101" s="50">
        <v>54</v>
      </c>
      <c r="AD101" s="74">
        <v>158</v>
      </c>
      <c r="AE101" s="33">
        <v>0.2358490566</v>
      </c>
      <c r="AF101" s="71">
        <v>6.0993319779000004</v>
      </c>
      <c r="AG101" s="35">
        <v>1.69</v>
      </c>
      <c r="AH101" s="34">
        <v>12.1119370354</v>
      </c>
      <c r="AI101" s="34">
        <v>18.167905553099999</v>
      </c>
      <c r="AJ101" s="34">
        <v>15.6318320944</v>
      </c>
      <c r="AK101" s="34">
        <v>32.028858766900001</v>
      </c>
      <c r="AL101" s="34">
        <v>8.2422387406999995</v>
      </c>
      <c r="AM101" s="34">
        <v>8.9855706165000004</v>
      </c>
      <c r="AN101" s="35">
        <v>4.8316571927999998</v>
      </c>
    </row>
    <row r="102" spans="1:40" x14ac:dyDescent="0.2">
      <c r="A102" s="29">
        <v>3951</v>
      </c>
      <c r="B102" s="30" t="s">
        <v>111</v>
      </c>
      <c r="C102" s="5">
        <v>835</v>
      </c>
      <c r="D102" s="31">
        <v>40.100671140899998</v>
      </c>
      <c r="E102" s="5">
        <v>41.875626880600002</v>
      </c>
      <c r="F102" s="71">
        <v>10.0598802395</v>
      </c>
      <c r="G102" s="31">
        <v>17.245508982</v>
      </c>
      <c r="H102" s="31">
        <v>65.389221556899997</v>
      </c>
      <c r="I102" s="71">
        <v>17.365269461099999</v>
      </c>
      <c r="J102" s="31">
        <v>4.8959608323000001</v>
      </c>
      <c r="K102" s="31">
        <v>2.4479804162000001</v>
      </c>
      <c r="L102" s="31">
        <v>14.6878824969</v>
      </c>
      <c r="M102" s="71">
        <v>2.4479804162000001</v>
      </c>
      <c r="N102" s="5">
        <v>387</v>
      </c>
      <c r="O102" s="71">
        <v>2.1472868216999998</v>
      </c>
      <c r="P102" s="32">
        <v>19.940000000000001</v>
      </c>
      <c r="Q102" s="31">
        <v>2.5062656641999999</v>
      </c>
      <c r="R102" s="5">
        <v>8</v>
      </c>
      <c r="S102" s="31">
        <v>34.636591478699998</v>
      </c>
      <c r="T102" s="5">
        <v>-15</v>
      </c>
      <c r="U102" s="31">
        <v>42.756892230600002</v>
      </c>
      <c r="V102" s="71">
        <v>20.100250626600001</v>
      </c>
      <c r="W102" s="50">
        <v>289</v>
      </c>
      <c r="X102" s="50">
        <v>106</v>
      </c>
      <c r="Y102" s="50">
        <v>12</v>
      </c>
      <c r="Z102" s="50">
        <v>171</v>
      </c>
      <c r="AA102" s="50">
        <v>72</v>
      </c>
      <c r="AB102" s="50">
        <v>25</v>
      </c>
      <c r="AC102" s="50">
        <v>8</v>
      </c>
      <c r="AD102" s="74">
        <v>39</v>
      </c>
      <c r="AE102" s="33">
        <v>2.0979020979</v>
      </c>
      <c r="AF102" s="71">
        <v>23.255813953499999</v>
      </c>
      <c r="AG102" s="35" t="s">
        <v>317</v>
      </c>
      <c r="AH102" s="34">
        <v>18.2476466329</v>
      </c>
      <c r="AI102" s="34">
        <v>6.0101375815000004</v>
      </c>
      <c r="AJ102" s="34">
        <v>12.020275162900001</v>
      </c>
      <c r="AK102" s="34">
        <v>34.902244750199998</v>
      </c>
      <c r="AL102" s="34">
        <v>13.685734974700001</v>
      </c>
      <c r="AM102" s="34">
        <v>8.6169442433000007</v>
      </c>
      <c r="AN102" s="35">
        <v>6.5170166545999999</v>
      </c>
    </row>
    <row r="103" spans="1:40" x14ac:dyDescent="0.2">
      <c r="A103" s="29">
        <v>3952</v>
      </c>
      <c r="B103" s="30" t="s">
        <v>112</v>
      </c>
      <c r="C103" s="5">
        <v>895</v>
      </c>
      <c r="D103" s="31">
        <v>5.2941176471000002</v>
      </c>
      <c r="E103" s="5">
        <v>84.914611005699996</v>
      </c>
      <c r="F103" s="71">
        <v>10.8379888268</v>
      </c>
      <c r="G103" s="31">
        <v>18.3240223464</v>
      </c>
      <c r="H103" s="31">
        <v>64.469273743000002</v>
      </c>
      <c r="I103" s="71">
        <v>17.206703910600002</v>
      </c>
      <c r="J103" s="31">
        <v>5.6148231330999998</v>
      </c>
      <c r="K103" s="31">
        <v>1.1229646266</v>
      </c>
      <c r="L103" s="31">
        <v>7.8607523862999997</v>
      </c>
      <c r="M103" s="71">
        <v>2.2459292531999999</v>
      </c>
      <c r="N103" s="5">
        <v>381</v>
      </c>
      <c r="O103" s="71">
        <v>2.3333333333000001</v>
      </c>
      <c r="P103" s="32">
        <v>10.54</v>
      </c>
      <c r="Q103" s="31">
        <v>4.0952380952</v>
      </c>
      <c r="R103" s="5">
        <v>13</v>
      </c>
      <c r="S103" s="31">
        <v>42.666666666700003</v>
      </c>
      <c r="T103" s="5">
        <v>-27</v>
      </c>
      <c r="U103" s="31">
        <v>41.333333333299997</v>
      </c>
      <c r="V103" s="71">
        <v>11.904761904800001</v>
      </c>
      <c r="W103" s="50">
        <v>270</v>
      </c>
      <c r="X103" s="50">
        <v>122</v>
      </c>
      <c r="Y103" s="50">
        <v>23</v>
      </c>
      <c r="Z103" s="50">
        <v>125</v>
      </c>
      <c r="AA103" s="50">
        <v>88</v>
      </c>
      <c r="AB103" s="50">
        <v>33</v>
      </c>
      <c r="AC103" s="50">
        <v>12</v>
      </c>
      <c r="AD103" s="74">
        <v>43</v>
      </c>
      <c r="AE103" s="33">
        <v>0.86580086580000004</v>
      </c>
      <c r="AF103" s="71">
        <v>2.2321428570999999</v>
      </c>
      <c r="AG103" s="35" t="s">
        <v>317</v>
      </c>
      <c r="AH103" s="34">
        <v>17.170495767799999</v>
      </c>
      <c r="AI103" s="34">
        <v>6.3482466747000004</v>
      </c>
      <c r="AJ103" s="34">
        <v>16.324062877900001</v>
      </c>
      <c r="AK103" s="34">
        <v>36.880290205599998</v>
      </c>
      <c r="AL103" s="34">
        <v>9.7339782346000003</v>
      </c>
      <c r="AM103" s="34">
        <v>8.5247883917999996</v>
      </c>
      <c r="AN103" s="35">
        <v>5.0181378476000003</v>
      </c>
    </row>
    <row r="104" spans="1:40" x14ac:dyDescent="0.2">
      <c r="A104" s="29">
        <v>3953</v>
      </c>
      <c r="B104" s="30" t="s">
        <v>113</v>
      </c>
      <c r="C104" s="5">
        <v>3006</v>
      </c>
      <c r="D104" s="31">
        <v>17.697729052500002</v>
      </c>
      <c r="E104" s="5">
        <v>92.978657593600005</v>
      </c>
      <c r="F104" s="71">
        <v>10.379241517000001</v>
      </c>
      <c r="G104" s="31">
        <v>18.429807052600001</v>
      </c>
      <c r="H104" s="31">
        <v>62.341982701299997</v>
      </c>
      <c r="I104" s="71">
        <v>19.2282102462</v>
      </c>
      <c r="J104" s="31">
        <v>8.4019492521999997</v>
      </c>
      <c r="K104" s="31">
        <v>2.0164678205</v>
      </c>
      <c r="L104" s="31">
        <v>12.0988069232</v>
      </c>
      <c r="M104" s="71">
        <v>7.3937153420000001</v>
      </c>
      <c r="N104" s="5">
        <v>1343</v>
      </c>
      <c r="O104" s="71">
        <v>2.2107222636000001</v>
      </c>
      <c r="P104" s="32">
        <v>32.33</v>
      </c>
      <c r="Q104" s="31">
        <v>5.7769539697000001</v>
      </c>
      <c r="R104" s="5">
        <v>21</v>
      </c>
      <c r="S104" s="31">
        <v>43.095458758100001</v>
      </c>
      <c r="T104" s="5">
        <v>-67</v>
      </c>
      <c r="U104" s="31">
        <v>31.943157244399998</v>
      </c>
      <c r="V104" s="71">
        <v>19.184430027800001</v>
      </c>
      <c r="W104" s="50">
        <v>2010</v>
      </c>
      <c r="X104" s="50">
        <v>162</v>
      </c>
      <c r="Y104" s="50">
        <v>514</v>
      </c>
      <c r="Z104" s="50">
        <v>1334</v>
      </c>
      <c r="AA104" s="50">
        <v>354</v>
      </c>
      <c r="AB104" s="50">
        <v>55</v>
      </c>
      <c r="AC104" s="50">
        <v>52</v>
      </c>
      <c r="AD104" s="74">
        <v>247</v>
      </c>
      <c r="AE104" s="33">
        <v>1.4211886305000001</v>
      </c>
      <c r="AF104" s="71">
        <v>2.0979020979</v>
      </c>
      <c r="AG104" s="35">
        <v>0.54</v>
      </c>
      <c r="AH104" s="34">
        <v>20.664711632500001</v>
      </c>
      <c r="AI104" s="34">
        <v>8.4848484848000005</v>
      </c>
      <c r="AJ104" s="34">
        <v>12.0039100684</v>
      </c>
      <c r="AK104" s="34">
        <v>32.023460410600002</v>
      </c>
      <c r="AL104" s="34">
        <v>11.6715542522</v>
      </c>
      <c r="AM104" s="34">
        <v>9.2277614858000003</v>
      </c>
      <c r="AN104" s="35">
        <v>5.9237536656999996</v>
      </c>
    </row>
    <row r="105" spans="1:40" x14ac:dyDescent="0.2">
      <c r="A105" s="29">
        <v>3954</v>
      </c>
      <c r="B105" s="30" t="s">
        <v>114</v>
      </c>
      <c r="C105" s="5">
        <v>2419</v>
      </c>
      <c r="D105" s="31">
        <v>9.3086308178999992</v>
      </c>
      <c r="E105" s="5">
        <v>212.1929824561</v>
      </c>
      <c r="F105" s="71">
        <v>8.3505580818999992</v>
      </c>
      <c r="G105" s="31">
        <v>19.842910293500001</v>
      </c>
      <c r="H105" s="31">
        <v>61.306324927699997</v>
      </c>
      <c r="I105" s="71">
        <v>18.850764778799999</v>
      </c>
      <c r="J105" s="31">
        <v>4.1684035015000003</v>
      </c>
      <c r="K105" s="31">
        <v>2.5010421008999999</v>
      </c>
      <c r="L105" s="31">
        <v>6.6694456022999997</v>
      </c>
      <c r="M105" s="71">
        <v>5.8357649020000002</v>
      </c>
      <c r="N105" s="5">
        <v>1027</v>
      </c>
      <c r="O105" s="71">
        <v>2.3398247321999999</v>
      </c>
      <c r="P105" s="32">
        <v>11.4</v>
      </c>
      <c r="Q105" s="31">
        <v>7.0298769771999998</v>
      </c>
      <c r="R105" s="5">
        <v>20</v>
      </c>
      <c r="S105" s="31">
        <v>40.3339191564</v>
      </c>
      <c r="T105" s="5">
        <v>-23</v>
      </c>
      <c r="U105" s="31">
        <v>43.760984182800001</v>
      </c>
      <c r="V105" s="71">
        <v>8.8752196836999993</v>
      </c>
      <c r="W105" s="50">
        <v>793</v>
      </c>
      <c r="X105" s="50">
        <v>148</v>
      </c>
      <c r="Y105" s="50">
        <v>243</v>
      </c>
      <c r="Z105" s="50">
        <v>402</v>
      </c>
      <c r="AA105" s="50">
        <v>234</v>
      </c>
      <c r="AB105" s="50">
        <v>38</v>
      </c>
      <c r="AC105" s="50">
        <v>44</v>
      </c>
      <c r="AD105" s="74">
        <v>152</v>
      </c>
      <c r="AE105" s="33">
        <v>1.8151815182</v>
      </c>
      <c r="AF105" s="71">
        <v>20.504058094800001</v>
      </c>
      <c r="AG105" s="35">
        <v>0.42</v>
      </c>
      <c r="AH105" s="34">
        <v>20.774724085700001</v>
      </c>
      <c r="AI105" s="34">
        <v>6.5353819519999998</v>
      </c>
      <c r="AJ105" s="34">
        <v>23.349924258800002</v>
      </c>
      <c r="AK105" s="34">
        <v>23.566327634699999</v>
      </c>
      <c r="AL105" s="34">
        <v>11.317896559199999</v>
      </c>
      <c r="AM105" s="34">
        <v>6.9465483662</v>
      </c>
      <c r="AN105" s="35">
        <v>7.5091971434999998</v>
      </c>
    </row>
    <row r="106" spans="1:40" x14ac:dyDescent="0.2">
      <c r="A106" s="29">
        <v>3955</v>
      </c>
      <c r="B106" s="30" t="s">
        <v>115</v>
      </c>
      <c r="C106" s="5">
        <v>8926</v>
      </c>
      <c r="D106" s="31">
        <v>7.7238715905999999</v>
      </c>
      <c r="E106" s="5">
        <v>473.276776246</v>
      </c>
      <c r="F106" s="71">
        <v>21.118082007600002</v>
      </c>
      <c r="G106" s="31">
        <v>19.796101277199998</v>
      </c>
      <c r="H106" s="31">
        <v>61.550526551600001</v>
      </c>
      <c r="I106" s="71">
        <v>18.653372171200001</v>
      </c>
      <c r="J106" s="31">
        <v>4.7151277014000001</v>
      </c>
      <c r="K106" s="31">
        <v>2.1330339601000001</v>
      </c>
      <c r="L106" s="31">
        <v>8.9811956216999995</v>
      </c>
      <c r="M106" s="71">
        <v>9.3179904575000005</v>
      </c>
      <c r="N106" s="5">
        <v>3874</v>
      </c>
      <c r="O106" s="71">
        <v>2.2746515230000002</v>
      </c>
      <c r="P106" s="32">
        <v>18.86</v>
      </c>
      <c r="Q106" s="31">
        <v>15.0634249471</v>
      </c>
      <c r="R106" s="5">
        <v>62</v>
      </c>
      <c r="S106" s="31">
        <v>34.6723044397</v>
      </c>
      <c r="T106" s="5">
        <v>-58</v>
      </c>
      <c r="U106" s="31">
        <v>45.507399577199998</v>
      </c>
      <c r="V106" s="71">
        <v>4.7568710358999997</v>
      </c>
      <c r="W106" s="50">
        <v>6274</v>
      </c>
      <c r="X106" s="50">
        <v>218</v>
      </c>
      <c r="Y106" s="50">
        <v>2037</v>
      </c>
      <c r="Z106" s="50">
        <v>4019</v>
      </c>
      <c r="AA106" s="50">
        <v>651</v>
      </c>
      <c r="AB106" s="50">
        <v>31</v>
      </c>
      <c r="AC106" s="50">
        <v>98</v>
      </c>
      <c r="AD106" s="74">
        <v>522</v>
      </c>
      <c r="AE106" s="33">
        <v>0.98245614039999996</v>
      </c>
      <c r="AF106" s="71">
        <v>2.5991637473</v>
      </c>
      <c r="AG106" s="35">
        <v>2.83</v>
      </c>
      <c r="AH106" s="34">
        <v>10.5363028064</v>
      </c>
      <c r="AI106" s="34">
        <v>12.863277738900001</v>
      </c>
      <c r="AJ106" s="34">
        <v>18.236292819300001</v>
      </c>
      <c r="AK106" s="34">
        <v>34.8147408369</v>
      </c>
      <c r="AL106" s="34">
        <v>10.5962249076</v>
      </c>
      <c r="AM106" s="34">
        <v>7.6200938779999996</v>
      </c>
      <c r="AN106" s="35">
        <v>5.3330670129</v>
      </c>
    </row>
    <row r="107" spans="1:40" x14ac:dyDescent="0.2">
      <c r="A107" s="29">
        <v>3961</v>
      </c>
      <c r="B107" s="30" t="s">
        <v>116</v>
      </c>
      <c r="C107" s="5">
        <v>2116</v>
      </c>
      <c r="D107" s="31">
        <v>13.5802469136</v>
      </c>
      <c r="E107" s="5">
        <v>48.868360277100003</v>
      </c>
      <c r="F107" s="71">
        <v>7.4196597352999998</v>
      </c>
      <c r="G107" s="31">
        <v>20.3686200378</v>
      </c>
      <c r="H107" s="31">
        <v>59.924385633299998</v>
      </c>
      <c r="I107" s="71">
        <v>19.706994328899999</v>
      </c>
      <c r="J107" s="31">
        <v>4.7709923663999998</v>
      </c>
      <c r="K107" s="31">
        <v>1.4312977098999999</v>
      </c>
      <c r="L107" s="31">
        <v>10.0190839695</v>
      </c>
      <c r="M107" s="71">
        <v>10.4961832061</v>
      </c>
      <c r="N107" s="5">
        <v>916</v>
      </c>
      <c r="O107" s="71">
        <v>2.2914847161999998</v>
      </c>
      <c r="P107" s="32">
        <v>43.3</v>
      </c>
      <c r="Q107" s="31">
        <v>2.8881700554999998</v>
      </c>
      <c r="R107" s="5">
        <v>27</v>
      </c>
      <c r="S107" s="31">
        <v>42.744916820699999</v>
      </c>
      <c r="T107" s="5">
        <v>-108</v>
      </c>
      <c r="U107" s="31">
        <v>45.448243992599998</v>
      </c>
      <c r="V107" s="71">
        <v>8.9186691311999997</v>
      </c>
      <c r="W107" s="50">
        <v>1300</v>
      </c>
      <c r="X107" s="50">
        <v>129</v>
      </c>
      <c r="Y107" s="50">
        <v>755</v>
      </c>
      <c r="Z107" s="50">
        <v>416</v>
      </c>
      <c r="AA107" s="50">
        <v>178</v>
      </c>
      <c r="AB107" s="50">
        <v>45</v>
      </c>
      <c r="AC107" s="50">
        <v>22</v>
      </c>
      <c r="AD107" s="74">
        <v>111</v>
      </c>
      <c r="AE107" s="33">
        <v>1.9900497511999999</v>
      </c>
      <c r="AF107" s="71">
        <v>16.393442622999999</v>
      </c>
      <c r="AG107" s="35">
        <v>0.53</v>
      </c>
      <c r="AH107" s="34">
        <v>10.648679678500001</v>
      </c>
      <c r="AI107" s="34">
        <v>4.7646383467</v>
      </c>
      <c r="AJ107" s="34">
        <v>12.8013777268</v>
      </c>
      <c r="AK107" s="34">
        <v>43.857634902400001</v>
      </c>
      <c r="AL107" s="34">
        <v>10.734787600500001</v>
      </c>
      <c r="AM107" s="34">
        <v>11.251435131999999</v>
      </c>
      <c r="AN107" s="35">
        <v>5.9414466131000001</v>
      </c>
    </row>
    <row r="108" spans="1:40" x14ac:dyDescent="0.2">
      <c r="A108" s="29">
        <v>3962</v>
      </c>
      <c r="B108" s="30" t="s">
        <v>117</v>
      </c>
      <c r="C108" s="5">
        <v>2705</v>
      </c>
      <c r="D108" s="31">
        <v>6.1200470772999997</v>
      </c>
      <c r="E108" s="5">
        <v>43.869607525100001</v>
      </c>
      <c r="F108" s="71">
        <v>17.560073937199999</v>
      </c>
      <c r="G108" s="31">
        <v>20.813308687599999</v>
      </c>
      <c r="H108" s="31">
        <v>60.369685767100002</v>
      </c>
      <c r="I108" s="71">
        <v>18.817005545299999</v>
      </c>
      <c r="J108" s="31">
        <v>4.8291233283999997</v>
      </c>
      <c r="K108" s="31">
        <v>1.1144130757999999</v>
      </c>
      <c r="L108" s="31">
        <v>9.6582466567999994</v>
      </c>
      <c r="M108" s="71">
        <v>9.2867756314999994</v>
      </c>
      <c r="N108" s="5">
        <v>1187</v>
      </c>
      <c r="O108" s="71">
        <v>2.2569502949000002</v>
      </c>
      <c r="P108" s="32">
        <v>61.66</v>
      </c>
      <c r="Q108" s="31">
        <v>2.397926118</v>
      </c>
      <c r="R108" s="5">
        <v>28</v>
      </c>
      <c r="S108" s="31">
        <v>36.033700583300003</v>
      </c>
      <c r="T108" s="5">
        <v>-153</v>
      </c>
      <c r="U108" s="31">
        <v>45.463383020099997</v>
      </c>
      <c r="V108" s="71">
        <v>16.104990278700001</v>
      </c>
      <c r="W108" s="50">
        <v>1505</v>
      </c>
      <c r="X108" s="50">
        <v>100</v>
      </c>
      <c r="Y108" s="50">
        <v>343</v>
      </c>
      <c r="Z108" s="50">
        <v>1062</v>
      </c>
      <c r="AA108" s="50">
        <v>226</v>
      </c>
      <c r="AB108" s="50">
        <v>42</v>
      </c>
      <c r="AC108" s="50">
        <v>41</v>
      </c>
      <c r="AD108" s="74">
        <v>143</v>
      </c>
      <c r="AE108" s="33">
        <v>3.5258358663</v>
      </c>
      <c r="AF108" s="71">
        <v>4.2097206276000003</v>
      </c>
      <c r="AG108" s="35">
        <v>0.86</v>
      </c>
      <c r="AH108" s="34">
        <v>11.130587204199999</v>
      </c>
      <c r="AI108" s="34">
        <v>5.5214723925999998</v>
      </c>
      <c r="AJ108" s="34">
        <v>18.930762488999999</v>
      </c>
      <c r="AK108" s="34">
        <v>43.149284253600001</v>
      </c>
      <c r="AL108" s="34">
        <v>8.5597429155999993</v>
      </c>
      <c r="AM108" s="34">
        <v>7.8001752847999999</v>
      </c>
      <c r="AN108" s="35">
        <v>4.9079754601000003</v>
      </c>
    </row>
    <row r="109" spans="1:40" x14ac:dyDescent="0.2">
      <c r="A109" s="29">
        <v>3972</v>
      </c>
      <c r="B109" s="30" t="s">
        <v>118</v>
      </c>
      <c r="C109" s="5">
        <v>1370</v>
      </c>
      <c r="D109" s="31">
        <v>-1.2968299712</v>
      </c>
      <c r="E109" s="5">
        <v>27.6042716099</v>
      </c>
      <c r="F109" s="71">
        <v>10.218978102199999</v>
      </c>
      <c r="G109" s="31">
        <v>20.5839416058</v>
      </c>
      <c r="H109" s="31">
        <v>60.218978102199998</v>
      </c>
      <c r="I109" s="71">
        <v>19.197080291999999</v>
      </c>
      <c r="J109" s="31">
        <v>5.8997050147000003</v>
      </c>
      <c r="K109" s="31">
        <v>0.73746312680000004</v>
      </c>
      <c r="L109" s="31">
        <v>11.061946902700001</v>
      </c>
      <c r="M109" s="71">
        <v>7.3746312683999999</v>
      </c>
      <c r="N109" s="5">
        <v>574</v>
      </c>
      <c r="O109" s="71">
        <v>2.3797909408</v>
      </c>
      <c r="P109" s="32">
        <v>49.63</v>
      </c>
      <c r="Q109" s="31">
        <v>1.875</v>
      </c>
      <c r="R109" s="5">
        <v>16</v>
      </c>
      <c r="S109" s="31">
        <v>41.008064516099999</v>
      </c>
      <c r="T109" s="5">
        <v>-117</v>
      </c>
      <c r="U109" s="31">
        <v>35.040322580599998</v>
      </c>
      <c r="V109" s="71">
        <v>22.076612903200001</v>
      </c>
      <c r="W109" s="50">
        <v>522</v>
      </c>
      <c r="X109" s="50">
        <v>81</v>
      </c>
      <c r="Y109" s="50">
        <v>212</v>
      </c>
      <c r="Z109" s="50">
        <v>229</v>
      </c>
      <c r="AA109" s="50">
        <v>99</v>
      </c>
      <c r="AB109" s="50">
        <v>30</v>
      </c>
      <c r="AC109" s="50">
        <v>20</v>
      </c>
      <c r="AD109" s="74">
        <v>49</v>
      </c>
      <c r="AE109" s="33">
        <v>1.0165184244000001</v>
      </c>
      <c r="AF109" s="71">
        <v>0</v>
      </c>
      <c r="AG109" s="35">
        <v>1.79</v>
      </c>
      <c r="AH109" s="34">
        <v>10.739260739300001</v>
      </c>
      <c r="AI109" s="34">
        <v>6.8931068930999997</v>
      </c>
      <c r="AJ109" s="34">
        <v>15.4345654346</v>
      </c>
      <c r="AK109" s="34">
        <v>38.7112887113</v>
      </c>
      <c r="AL109" s="34">
        <v>10.0899100899</v>
      </c>
      <c r="AM109" s="34">
        <v>11.7882117882</v>
      </c>
      <c r="AN109" s="35">
        <v>6.3436563437000002</v>
      </c>
    </row>
    <row r="110" spans="1:40" x14ac:dyDescent="0.2">
      <c r="A110" s="29">
        <v>3981</v>
      </c>
      <c r="B110" s="30" t="s">
        <v>119</v>
      </c>
      <c r="C110" s="5">
        <v>1728</v>
      </c>
      <c r="D110" s="31">
        <v>-8.2802547770999997</v>
      </c>
      <c r="E110" s="5">
        <v>17.891903085500001</v>
      </c>
      <c r="F110" s="71">
        <v>8.2175925926000009</v>
      </c>
      <c r="G110" s="31">
        <v>18.1134259259</v>
      </c>
      <c r="H110" s="31">
        <v>57.002314814800002</v>
      </c>
      <c r="I110" s="71">
        <v>24.884259259299998</v>
      </c>
      <c r="J110" s="31">
        <v>0.5738880918</v>
      </c>
      <c r="K110" s="31">
        <v>1.1477761836</v>
      </c>
      <c r="L110" s="31">
        <v>6.8866571019</v>
      </c>
      <c r="M110" s="71">
        <v>9.1822094692</v>
      </c>
      <c r="N110" s="5">
        <v>761</v>
      </c>
      <c r="O110" s="71">
        <v>2.2312746386</v>
      </c>
      <c r="P110" s="32">
        <v>96.58</v>
      </c>
      <c r="Q110" s="31">
        <v>2.3089666597999998</v>
      </c>
      <c r="R110" s="5">
        <v>55</v>
      </c>
      <c r="S110" s="31">
        <v>36.643197349300003</v>
      </c>
      <c r="T110" s="5">
        <v>-166</v>
      </c>
      <c r="U110" s="31">
        <v>24.3321598675</v>
      </c>
      <c r="V110" s="71">
        <v>36.715676123400002</v>
      </c>
      <c r="W110" s="50">
        <v>725</v>
      </c>
      <c r="X110" s="50">
        <v>151</v>
      </c>
      <c r="Y110" s="50">
        <v>146</v>
      </c>
      <c r="Z110" s="50">
        <v>428</v>
      </c>
      <c r="AA110" s="50">
        <v>191</v>
      </c>
      <c r="AB110" s="50">
        <v>52</v>
      </c>
      <c r="AC110" s="50">
        <v>28</v>
      </c>
      <c r="AD110" s="74">
        <v>111</v>
      </c>
      <c r="AE110" s="33">
        <v>0.89243776419999998</v>
      </c>
      <c r="AF110" s="71">
        <v>5.6053811658999999</v>
      </c>
      <c r="AG110" s="35">
        <v>0.51</v>
      </c>
      <c r="AH110" s="34">
        <v>4.1338582677</v>
      </c>
      <c r="AI110" s="34">
        <v>46.522309711299997</v>
      </c>
      <c r="AJ110" s="34">
        <v>6.8897637795</v>
      </c>
      <c r="AK110" s="34">
        <v>27.296587926499999</v>
      </c>
      <c r="AL110" s="34">
        <v>3.9370078739999999</v>
      </c>
      <c r="AM110" s="34">
        <v>7.5131233595999998</v>
      </c>
      <c r="AN110" s="35">
        <v>3.7073490813999999</v>
      </c>
    </row>
    <row r="111" spans="1:40" x14ac:dyDescent="0.2">
      <c r="A111" s="29">
        <v>3982</v>
      </c>
      <c r="B111" s="30" t="s">
        <v>120</v>
      </c>
      <c r="C111" s="5">
        <v>2046</v>
      </c>
      <c r="D111" s="31">
        <v>-3.0791094268000001</v>
      </c>
      <c r="E111" s="5">
        <v>22.485987471200001</v>
      </c>
      <c r="F111" s="71">
        <v>14.027370479</v>
      </c>
      <c r="G111" s="31">
        <v>17.106549364599999</v>
      </c>
      <c r="H111" s="31">
        <v>55.131964809400003</v>
      </c>
      <c r="I111" s="71">
        <v>27.761485826000001</v>
      </c>
      <c r="J111" s="31">
        <v>4.3625787687999997</v>
      </c>
      <c r="K111" s="31">
        <v>0.96946194860000001</v>
      </c>
      <c r="L111" s="31">
        <v>5.3320407174</v>
      </c>
      <c r="M111" s="71">
        <v>10.6640814348</v>
      </c>
      <c r="N111" s="5">
        <v>926</v>
      </c>
      <c r="O111" s="71">
        <v>2.1533477321999999</v>
      </c>
      <c r="P111" s="32">
        <v>90.99</v>
      </c>
      <c r="Q111" s="31">
        <v>1.5815485997000001</v>
      </c>
      <c r="R111" s="5">
        <v>19</v>
      </c>
      <c r="S111" s="31">
        <v>20.384404173499998</v>
      </c>
      <c r="T111" s="5">
        <v>-197</v>
      </c>
      <c r="U111" s="31">
        <v>24.843492586499998</v>
      </c>
      <c r="V111" s="71">
        <v>53.1905546403</v>
      </c>
      <c r="W111" s="50">
        <v>1162</v>
      </c>
      <c r="X111" s="50">
        <v>80</v>
      </c>
      <c r="Y111" s="50">
        <v>300</v>
      </c>
      <c r="Z111" s="50">
        <v>782</v>
      </c>
      <c r="AA111" s="50">
        <v>193</v>
      </c>
      <c r="AB111" s="50">
        <v>32</v>
      </c>
      <c r="AC111" s="50">
        <v>29</v>
      </c>
      <c r="AD111" s="74">
        <v>132</v>
      </c>
      <c r="AE111" s="33">
        <v>0.62752129089999997</v>
      </c>
      <c r="AF111" s="71">
        <v>14.3403441683</v>
      </c>
      <c r="AG111" s="35">
        <v>0.67</v>
      </c>
      <c r="AH111" s="34">
        <v>2.8743891922999998</v>
      </c>
      <c r="AI111" s="34">
        <v>66.772060937099994</v>
      </c>
      <c r="AJ111" s="34">
        <v>5.2313883299999997</v>
      </c>
      <c r="AK111" s="34">
        <v>13.279678068400001</v>
      </c>
      <c r="AL111" s="34">
        <v>4.4840471400000004</v>
      </c>
      <c r="AM111" s="34">
        <v>3.3630353550000001</v>
      </c>
      <c r="AN111" s="35">
        <v>3.9954009773000001</v>
      </c>
    </row>
    <row r="112" spans="1:40" x14ac:dyDescent="0.2">
      <c r="A112" s="29">
        <v>3983</v>
      </c>
      <c r="B112" s="30" t="s">
        <v>121</v>
      </c>
      <c r="C112" s="5">
        <v>355</v>
      </c>
      <c r="D112" s="31">
        <v>-18.390804597700001</v>
      </c>
      <c r="E112" s="5">
        <v>2.6060784026000001</v>
      </c>
      <c r="F112" s="71">
        <v>5.9154929576999997</v>
      </c>
      <c r="G112" s="31">
        <v>9.0140845069999997</v>
      </c>
      <c r="H112" s="31">
        <v>66.760563380299999</v>
      </c>
      <c r="I112" s="71">
        <v>24.225352112700001</v>
      </c>
      <c r="J112" s="31">
        <v>0</v>
      </c>
      <c r="K112" s="31">
        <v>0</v>
      </c>
      <c r="L112" s="31">
        <v>2.7894002789000001</v>
      </c>
      <c r="M112" s="71">
        <v>22.315202231499999</v>
      </c>
      <c r="N112" s="5">
        <v>149</v>
      </c>
      <c r="O112" s="71">
        <v>2.3087248321999998</v>
      </c>
      <c r="P112" s="32">
        <v>136.22</v>
      </c>
      <c r="Q112" s="31">
        <v>0.5505799442</v>
      </c>
      <c r="R112" s="5">
        <v>19</v>
      </c>
      <c r="S112" s="31">
        <v>18.257230949899999</v>
      </c>
      <c r="T112" s="5">
        <v>-229</v>
      </c>
      <c r="U112" s="31">
        <v>16.649537512799998</v>
      </c>
      <c r="V112" s="71">
        <v>64.542651593000002</v>
      </c>
      <c r="W112" s="50">
        <v>162</v>
      </c>
      <c r="X112" s="50">
        <v>54</v>
      </c>
      <c r="Y112" s="50">
        <v>27</v>
      </c>
      <c r="Z112" s="50">
        <v>81</v>
      </c>
      <c r="AA112" s="50">
        <v>49</v>
      </c>
      <c r="AB112" s="50">
        <v>19</v>
      </c>
      <c r="AC112" s="50">
        <v>6</v>
      </c>
      <c r="AD112" s="74">
        <v>24</v>
      </c>
      <c r="AE112" s="33">
        <v>3.8095238094999999</v>
      </c>
      <c r="AF112" s="71">
        <v>0</v>
      </c>
      <c r="AG112" s="35" t="s">
        <v>317</v>
      </c>
      <c r="AH112" s="34">
        <v>4.3408360128999997</v>
      </c>
      <c r="AI112" s="34">
        <v>62.218649517700001</v>
      </c>
      <c r="AJ112" s="34">
        <v>8.3601286173999991</v>
      </c>
      <c r="AK112" s="34">
        <v>9.6463022507999998</v>
      </c>
      <c r="AL112" s="34">
        <v>6.1093247587999997</v>
      </c>
      <c r="AM112" s="34">
        <v>3.8585209002999998</v>
      </c>
      <c r="AN112" s="35">
        <v>5.4662379421000002</v>
      </c>
    </row>
    <row r="113" spans="1:40" x14ac:dyDescent="0.2">
      <c r="A113" s="29">
        <v>3985</v>
      </c>
      <c r="B113" s="30" t="s">
        <v>122</v>
      </c>
      <c r="C113" s="5">
        <v>1121</v>
      </c>
      <c r="D113" s="31">
        <v>-12.4902419984</v>
      </c>
      <c r="E113" s="5">
        <v>11.003140950100001</v>
      </c>
      <c r="F113" s="71">
        <v>4.7279214986999998</v>
      </c>
      <c r="G113" s="31">
        <v>13.916146297899999</v>
      </c>
      <c r="H113" s="31">
        <v>56.467439785899998</v>
      </c>
      <c r="I113" s="71">
        <v>29.616413916100001</v>
      </c>
      <c r="J113" s="31">
        <v>6.1430451953</v>
      </c>
      <c r="K113" s="31">
        <v>0</v>
      </c>
      <c r="L113" s="31">
        <v>7.8982009653</v>
      </c>
      <c r="M113" s="71">
        <v>7.8982009653</v>
      </c>
      <c r="N113" s="5">
        <v>485</v>
      </c>
      <c r="O113" s="71">
        <v>2.2597938144</v>
      </c>
      <c r="P113" s="32">
        <v>101.88</v>
      </c>
      <c r="Q113" s="31">
        <v>1.1194029851</v>
      </c>
      <c r="R113" s="5">
        <v>17</v>
      </c>
      <c r="S113" s="31">
        <v>22.721916732099999</v>
      </c>
      <c r="T113" s="5">
        <v>-181</v>
      </c>
      <c r="U113" s="31">
        <v>29.330322073800001</v>
      </c>
      <c r="V113" s="71">
        <v>46.828358209000001</v>
      </c>
      <c r="W113" s="50">
        <v>455</v>
      </c>
      <c r="X113" s="50">
        <v>102</v>
      </c>
      <c r="Y113" s="50">
        <v>157</v>
      </c>
      <c r="Z113" s="50">
        <v>196</v>
      </c>
      <c r="AA113" s="50">
        <v>103</v>
      </c>
      <c r="AB113" s="50">
        <v>36</v>
      </c>
      <c r="AC113" s="50">
        <v>17</v>
      </c>
      <c r="AD113" s="74">
        <v>50</v>
      </c>
      <c r="AE113" s="33">
        <v>0.46728971959999999</v>
      </c>
      <c r="AF113" s="71">
        <v>0</v>
      </c>
      <c r="AG113" s="35" t="s">
        <v>317</v>
      </c>
      <c r="AH113" s="34">
        <v>2.3564064801</v>
      </c>
      <c r="AI113" s="34">
        <v>69.698085419700007</v>
      </c>
      <c r="AJ113" s="34">
        <v>4.3446244477000002</v>
      </c>
      <c r="AK113" s="34">
        <v>13.954344624399999</v>
      </c>
      <c r="AL113" s="34">
        <v>2.8718703976</v>
      </c>
      <c r="AM113" s="34">
        <v>3.4241531664</v>
      </c>
      <c r="AN113" s="35">
        <v>3.3505154638999999</v>
      </c>
    </row>
    <row r="114" spans="1:40" x14ac:dyDescent="0.2">
      <c r="A114" s="29">
        <v>3986</v>
      </c>
      <c r="B114" s="30" t="s">
        <v>123</v>
      </c>
      <c r="C114" s="5">
        <v>1207</v>
      </c>
      <c r="D114" s="31">
        <v>-30.311778291</v>
      </c>
      <c r="E114" s="5">
        <v>9.0135165409999995</v>
      </c>
      <c r="F114" s="71">
        <v>12.096106048099999</v>
      </c>
      <c r="G114" s="31">
        <v>15.327257663599999</v>
      </c>
      <c r="H114" s="31">
        <v>55.426677713300002</v>
      </c>
      <c r="I114" s="71">
        <v>29.246064622999999</v>
      </c>
      <c r="J114" s="31">
        <v>3.2719836401000002</v>
      </c>
      <c r="K114" s="31">
        <v>0.81799591000000005</v>
      </c>
      <c r="L114" s="31">
        <v>5.7259713700999999</v>
      </c>
      <c r="M114" s="71">
        <v>9.8159509202000006</v>
      </c>
      <c r="N114" s="5">
        <v>581</v>
      </c>
      <c r="O114" s="71">
        <v>2.0499139414999998</v>
      </c>
      <c r="P114" s="32">
        <v>133.91</v>
      </c>
      <c r="Q114" s="31">
        <v>1.4112903226</v>
      </c>
      <c r="R114" s="5">
        <v>50</v>
      </c>
      <c r="S114" s="31">
        <v>24.955197132599999</v>
      </c>
      <c r="T114" s="5">
        <v>-347</v>
      </c>
      <c r="U114" s="31">
        <v>12.664277180399999</v>
      </c>
      <c r="V114" s="71">
        <v>60.969235364399999</v>
      </c>
      <c r="W114" s="50">
        <v>680</v>
      </c>
      <c r="X114" s="50">
        <v>42</v>
      </c>
      <c r="Y114" s="50">
        <v>163</v>
      </c>
      <c r="Z114" s="50">
        <v>475</v>
      </c>
      <c r="AA114" s="50">
        <v>143</v>
      </c>
      <c r="AB114" s="50">
        <v>18</v>
      </c>
      <c r="AC114" s="50">
        <v>22</v>
      </c>
      <c r="AD114" s="74">
        <v>103</v>
      </c>
      <c r="AE114" s="33">
        <v>0.39347948290000001</v>
      </c>
      <c r="AF114" s="71">
        <v>0</v>
      </c>
      <c r="AG114" s="35">
        <v>1.1299999999999999</v>
      </c>
      <c r="AH114" s="34">
        <v>3.7054860443000002</v>
      </c>
      <c r="AI114" s="34">
        <v>57.459095283899998</v>
      </c>
      <c r="AJ114" s="34">
        <v>7.4109720885000003</v>
      </c>
      <c r="AK114" s="34">
        <v>20.933589990400002</v>
      </c>
      <c r="AL114" s="34">
        <v>3.9461020212000002</v>
      </c>
      <c r="AM114" s="34">
        <v>3.5611164580999999</v>
      </c>
      <c r="AN114" s="35">
        <v>2.9836381136000001</v>
      </c>
    </row>
    <row r="115" spans="1:40" x14ac:dyDescent="0.2">
      <c r="A115" s="29">
        <v>3987</v>
      </c>
      <c r="B115" s="30" t="s">
        <v>124</v>
      </c>
      <c r="C115" s="5">
        <v>1164</v>
      </c>
      <c r="D115" s="31">
        <v>-5.6726094002999998</v>
      </c>
      <c r="E115" s="5">
        <v>22.427745664700002</v>
      </c>
      <c r="F115" s="71">
        <v>9.2783505154999997</v>
      </c>
      <c r="G115" s="31">
        <v>15.463917525799999</v>
      </c>
      <c r="H115" s="31">
        <v>59.020618556700001</v>
      </c>
      <c r="I115" s="71">
        <v>25.5154639175</v>
      </c>
      <c r="J115" s="31">
        <v>3.4275921165000001</v>
      </c>
      <c r="K115" s="31">
        <v>0.85689802910000001</v>
      </c>
      <c r="L115" s="31">
        <v>5.1413881748000003</v>
      </c>
      <c r="M115" s="71">
        <v>14.5672664953</v>
      </c>
      <c r="N115" s="5">
        <v>521</v>
      </c>
      <c r="O115" s="71">
        <v>2.1746641074999999</v>
      </c>
      <c r="P115" s="32">
        <v>51.9</v>
      </c>
      <c r="Q115" s="31">
        <v>1.9660755590000001</v>
      </c>
      <c r="R115" s="5">
        <v>20</v>
      </c>
      <c r="S115" s="31">
        <v>24.036237471100002</v>
      </c>
      <c r="T115" s="5">
        <v>-111</v>
      </c>
      <c r="U115" s="31">
        <v>34.888203546600003</v>
      </c>
      <c r="V115" s="71">
        <v>39.109483423299999</v>
      </c>
      <c r="W115" s="50">
        <v>586</v>
      </c>
      <c r="X115" s="50">
        <v>67</v>
      </c>
      <c r="Y115" s="50">
        <v>117</v>
      </c>
      <c r="Z115" s="50">
        <v>402</v>
      </c>
      <c r="AA115" s="50">
        <v>114</v>
      </c>
      <c r="AB115" s="50">
        <v>23</v>
      </c>
      <c r="AC115" s="50">
        <v>24</v>
      </c>
      <c r="AD115" s="74">
        <v>67</v>
      </c>
      <c r="AE115" s="33">
        <v>1.3398294762</v>
      </c>
      <c r="AF115" s="71">
        <v>2.5597269625000001</v>
      </c>
      <c r="AG115" s="35">
        <v>0.6</v>
      </c>
      <c r="AH115" s="34">
        <v>1.8666666667</v>
      </c>
      <c r="AI115" s="34">
        <v>60.577777777800002</v>
      </c>
      <c r="AJ115" s="34">
        <v>4.0888888888999997</v>
      </c>
      <c r="AK115" s="34">
        <v>21.377777777799999</v>
      </c>
      <c r="AL115" s="34">
        <v>3.2888888888999999</v>
      </c>
      <c r="AM115" s="34">
        <v>4.0888888888999997</v>
      </c>
      <c r="AN115" s="35">
        <v>4.7111111111000001</v>
      </c>
    </row>
    <row r="116" spans="1:40" x14ac:dyDescent="0.2">
      <c r="A116" s="36">
        <v>3988</v>
      </c>
      <c r="B116" s="4" t="s">
        <v>126</v>
      </c>
      <c r="C116" s="37">
        <v>1165</v>
      </c>
      <c r="D116" s="38">
        <v>2.1034180543000001</v>
      </c>
      <c r="E116" s="37">
        <v>16.5577032405</v>
      </c>
      <c r="F116" s="72">
        <v>8.2403433475999996</v>
      </c>
      <c r="G116" s="38">
        <v>16.223175965700001</v>
      </c>
      <c r="H116" s="38">
        <v>56.909871244599998</v>
      </c>
      <c r="I116" s="72">
        <v>26.866952789700001</v>
      </c>
      <c r="J116" s="38">
        <v>2.5499362516000001</v>
      </c>
      <c r="K116" s="38">
        <v>2.5499362516000001</v>
      </c>
      <c r="L116" s="38">
        <v>5.9498512537000003</v>
      </c>
      <c r="M116" s="72">
        <v>5.9498512537000003</v>
      </c>
      <c r="N116" s="37">
        <v>523</v>
      </c>
      <c r="O116" s="72">
        <v>2.1778202677</v>
      </c>
      <c r="P116" s="39">
        <v>70.36</v>
      </c>
      <c r="Q116" s="38">
        <v>2.3751955625000001</v>
      </c>
      <c r="R116" s="37">
        <v>38</v>
      </c>
      <c r="S116" s="38">
        <v>53.406343336699997</v>
      </c>
      <c r="T116" s="37">
        <v>-126</v>
      </c>
      <c r="U116" s="38">
        <v>24.8755511307</v>
      </c>
      <c r="V116" s="72">
        <v>19.342909970099999</v>
      </c>
      <c r="W116" s="51">
        <v>604</v>
      </c>
      <c r="X116" s="51">
        <v>94</v>
      </c>
      <c r="Y116" s="51">
        <v>135</v>
      </c>
      <c r="Z116" s="51">
        <v>375</v>
      </c>
      <c r="AA116" s="51">
        <v>143</v>
      </c>
      <c r="AB116" s="51">
        <v>43</v>
      </c>
      <c r="AC116" s="51">
        <v>10</v>
      </c>
      <c r="AD116" s="75">
        <v>90</v>
      </c>
      <c r="AE116" s="40">
        <v>0.29175784100000002</v>
      </c>
      <c r="AF116" s="72">
        <v>2.5862068965999998</v>
      </c>
      <c r="AG116" s="42" t="s">
        <v>317</v>
      </c>
      <c r="AH116" s="41">
        <v>3.6856127885999999</v>
      </c>
      <c r="AI116" s="41">
        <v>46.447602131399996</v>
      </c>
      <c r="AJ116" s="41">
        <v>5.5506216695999999</v>
      </c>
      <c r="AK116" s="41">
        <v>30.062166962700001</v>
      </c>
      <c r="AL116" s="41">
        <v>4.3960923623000001</v>
      </c>
      <c r="AM116" s="41">
        <v>7.0603907638000001</v>
      </c>
      <c r="AN116" s="42">
        <v>2.7975133214999999</v>
      </c>
    </row>
    <row r="117" spans="1:40" x14ac:dyDescent="0.2">
      <c r="AH117" s="52"/>
      <c r="AI117" s="52"/>
      <c r="AJ117" s="52"/>
      <c r="AK117" s="52"/>
      <c r="AL117" s="52"/>
      <c r="AM117" s="52"/>
      <c r="AN117" s="52"/>
    </row>
    <row r="118" spans="1:40" x14ac:dyDescent="0.2">
      <c r="A118" s="6" t="str">
        <f>VLOOKUP("&lt;Legende_1&gt;",Uebersetzungen!$B$3:$E$352,Uebersetzungen!$B$2+1,FALSE)</f>
        <v>(1) Polygonflächen (exkl. Seen &gt; 5 km2); administrative Grenzen 1.1.2016, swissBOUNDARIES3D © swisstopo</v>
      </c>
    </row>
    <row r="119" spans="1:40" x14ac:dyDescent="0.2">
      <c r="A119" s="6" t="str">
        <f>VLOOKUP("&lt;Legende_2&gt;",Uebersetzungen!$B$3:$E$352,Uebersetzungen!$B$2+1,FALSE)</f>
        <v>(2) Schweiz und Kanton Basel-Stadt: FDP inkl. LP-BS</v>
      </c>
    </row>
    <row r="120" spans="1:40" ht="13.5" customHeight="1" x14ac:dyDescent="0.2">
      <c r="B120" s="7"/>
    </row>
    <row r="121" spans="1:40" x14ac:dyDescent="0.2">
      <c r="A121" s="2" t="str">
        <f>VLOOKUP("&lt;Quelle_1&gt;",Uebersetzungen!$B$3:$E$352,Uebersetzungen!$B$2+1,FALSE)</f>
        <v>Quelle: BFS (Regionalporträt)</v>
      </c>
    </row>
    <row r="122" spans="1:40" x14ac:dyDescent="0.2">
      <c r="A122" s="2" t="str">
        <f>VLOOKUP("&lt;Aktualisierung&gt;",Uebersetzungen!$B$3:$E$352,Uebersetzungen!$B$2+1,FALSE)</f>
        <v>Letztmals aktualisiert am: 26.01.2024</v>
      </c>
    </row>
    <row r="123" spans="1:40" ht="15" x14ac:dyDescent="0.25">
      <c r="A123" s="1"/>
    </row>
  </sheetData>
  <sheetProtection sheet="1" selectLockedCells="1" selectUnlockedCells="1"/>
  <mergeCells count="1">
    <mergeCell ref="A7:B7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4</xdr:col>
                    <xdr:colOff>533400</xdr:colOff>
                    <xdr:row>1</xdr:row>
                    <xdr:rowOff>133350</xdr:rowOff>
                  </from>
                  <to>
                    <xdr:col>5</xdr:col>
                    <xdr:colOff>504825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>
                <anchor moveWithCells="1">
                  <from>
                    <xdr:col>4</xdr:col>
                    <xdr:colOff>533400</xdr:colOff>
                    <xdr:row>2</xdr:row>
                    <xdr:rowOff>123825</xdr:rowOff>
                  </from>
                  <to>
                    <xdr:col>5</xdr:col>
                    <xdr:colOff>866775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Option Button 9">
              <controlPr defaultSize="0" autoFill="0" autoLine="0" autoPict="0">
                <anchor moveWithCells="1">
                  <from>
                    <xdr:col>4</xdr:col>
                    <xdr:colOff>533400</xdr:colOff>
                    <xdr:row>3</xdr:row>
                    <xdr:rowOff>85725</xdr:rowOff>
                  </from>
                  <to>
                    <xdr:col>5</xdr:col>
                    <xdr:colOff>504825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E46" sqref="E46"/>
    </sheetView>
  </sheetViews>
  <sheetFormatPr baseColWidth="10" defaultColWidth="12.5703125" defaultRowHeight="12.75" x14ac:dyDescent="0.2"/>
  <cols>
    <col min="1" max="1" width="8.5703125" style="55" bestFit="1" customWidth="1"/>
    <col min="2" max="2" width="17.7109375" style="55" bestFit="1" customWidth="1"/>
    <col min="3" max="3" width="46.7109375" style="55" bestFit="1" customWidth="1"/>
    <col min="4" max="4" width="47.5703125" style="55" bestFit="1" customWidth="1"/>
    <col min="5" max="5" width="47" style="55" bestFit="1" customWidth="1"/>
    <col min="6" max="16384" width="12.5703125" style="55"/>
  </cols>
  <sheetData>
    <row r="1" spans="1:6" x14ac:dyDescent="0.2">
      <c r="A1" s="53" t="s">
        <v>133</v>
      </c>
      <c r="B1" s="53" t="s">
        <v>134</v>
      </c>
      <c r="C1" s="53" t="s">
        <v>135</v>
      </c>
      <c r="D1" s="53" t="s">
        <v>136</v>
      </c>
      <c r="E1" s="53" t="s">
        <v>137</v>
      </c>
      <c r="F1" s="54"/>
    </row>
    <row r="2" spans="1:6" x14ac:dyDescent="0.2">
      <c r="A2" s="56" t="s">
        <v>138</v>
      </c>
      <c r="B2" s="57">
        <v>1</v>
      </c>
      <c r="C2" s="54"/>
      <c r="D2" s="54"/>
      <c r="E2" s="54"/>
      <c r="F2" s="54"/>
    </row>
    <row r="3" spans="1:6" x14ac:dyDescent="0.2">
      <c r="A3" s="56"/>
      <c r="B3" s="55" t="s">
        <v>139</v>
      </c>
      <c r="C3" s="58" t="s">
        <v>140</v>
      </c>
      <c r="D3" s="58" t="s">
        <v>141</v>
      </c>
      <c r="E3" s="58" t="s">
        <v>142</v>
      </c>
      <c r="F3" s="54"/>
    </row>
    <row r="4" spans="1:6" x14ac:dyDescent="0.2">
      <c r="A4" s="56" t="s">
        <v>143</v>
      </c>
      <c r="B4" s="59" t="s">
        <v>144</v>
      </c>
      <c r="C4" s="60" t="s">
        <v>229</v>
      </c>
      <c r="D4" s="60" t="s">
        <v>308</v>
      </c>
      <c r="E4" s="60" t="s">
        <v>307</v>
      </c>
      <c r="F4" s="54"/>
    </row>
    <row r="5" spans="1:6" x14ac:dyDescent="0.2">
      <c r="A5" s="56"/>
      <c r="B5" s="55" t="s">
        <v>145</v>
      </c>
      <c r="C5" s="66" t="s">
        <v>309</v>
      </c>
      <c r="D5" s="66" t="s">
        <v>310</v>
      </c>
      <c r="E5" s="66" t="s">
        <v>311</v>
      </c>
      <c r="F5" s="54"/>
    </row>
    <row r="6" spans="1:6" x14ac:dyDescent="0.2">
      <c r="A6" s="56"/>
      <c r="B6" s="56"/>
      <c r="C6" s="62"/>
      <c r="D6" s="62"/>
      <c r="E6" s="62"/>
      <c r="F6" s="54"/>
    </row>
    <row r="7" spans="1:6" x14ac:dyDescent="0.2">
      <c r="A7" s="56" t="s">
        <v>143</v>
      </c>
      <c r="B7" s="55" t="s">
        <v>147</v>
      </c>
      <c r="C7" s="61" t="s">
        <v>232</v>
      </c>
      <c r="D7" s="61" t="s">
        <v>304</v>
      </c>
      <c r="E7" s="61" t="s">
        <v>304</v>
      </c>
      <c r="F7" s="54"/>
    </row>
    <row r="8" spans="1:6" x14ac:dyDescent="0.2">
      <c r="A8" s="56"/>
      <c r="B8" s="55" t="s">
        <v>148</v>
      </c>
      <c r="C8" s="61" t="s">
        <v>233</v>
      </c>
      <c r="D8" s="61" t="s">
        <v>305</v>
      </c>
      <c r="E8" s="61" t="s">
        <v>306</v>
      </c>
      <c r="F8" s="54"/>
    </row>
    <row r="9" spans="1:6" x14ac:dyDescent="0.2">
      <c r="A9" s="56"/>
      <c r="B9" s="55" t="s">
        <v>149</v>
      </c>
      <c r="C9" s="61" t="s">
        <v>0</v>
      </c>
      <c r="D9" s="61" t="s">
        <v>150</v>
      </c>
      <c r="E9" s="61" t="s">
        <v>151</v>
      </c>
      <c r="F9" s="54"/>
    </row>
    <row r="10" spans="1:6" x14ac:dyDescent="0.2">
      <c r="A10" s="56"/>
      <c r="B10" s="55" t="s">
        <v>234</v>
      </c>
      <c r="C10" s="61" t="s">
        <v>5</v>
      </c>
      <c r="D10" s="61" t="s">
        <v>230</v>
      </c>
      <c r="E10" s="61" t="s">
        <v>231</v>
      </c>
      <c r="F10" s="54"/>
    </row>
    <row r="11" spans="1:6" x14ac:dyDescent="0.2">
      <c r="A11" s="56"/>
      <c r="B11" s="55" t="s">
        <v>235</v>
      </c>
      <c r="C11" s="61" t="s">
        <v>6</v>
      </c>
      <c r="D11" s="61" t="s">
        <v>152</v>
      </c>
      <c r="E11" s="61" t="s">
        <v>153</v>
      </c>
      <c r="F11" s="54"/>
    </row>
    <row r="12" spans="1:6" x14ac:dyDescent="0.2">
      <c r="A12" s="56"/>
      <c r="B12" s="55" t="s">
        <v>238</v>
      </c>
      <c r="C12" s="61" t="s">
        <v>236</v>
      </c>
      <c r="D12" s="61" t="s">
        <v>154</v>
      </c>
      <c r="E12" s="61" t="s">
        <v>154</v>
      </c>
      <c r="F12" s="54"/>
    </row>
    <row r="13" spans="1:6" x14ac:dyDescent="0.2">
      <c r="A13" s="56"/>
      <c r="B13" s="55" t="s">
        <v>237</v>
      </c>
      <c r="C13" s="61" t="s">
        <v>7</v>
      </c>
      <c r="D13" s="61" t="s">
        <v>163</v>
      </c>
      <c r="E13" s="61" t="s">
        <v>164</v>
      </c>
      <c r="F13" s="54"/>
    </row>
    <row r="14" spans="1:6" x14ac:dyDescent="0.2">
      <c r="A14" s="56"/>
      <c r="B14" s="55" t="s">
        <v>239</v>
      </c>
      <c r="C14" s="61" t="s">
        <v>3</v>
      </c>
      <c r="D14" s="61" t="s">
        <v>155</v>
      </c>
      <c r="E14" s="61" t="s">
        <v>156</v>
      </c>
      <c r="F14" s="54"/>
    </row>
    <row r="15" spans="1:6" x14ac:dyDescent="0.2">
      <c r="A15" s="56"/>
      <c r="B15" s="55" t="s">
        <v>240</v>
      </c>
      <c r="C15" s="61" t="s">
        <v>157</v>
      </c>
      <c r="D15" s="61" t="s">
        <v>157</v>
      </c>
      <c r="E15" s="61" t="s">
        <v>157</v>
      </c>
      <c r="F15" s="54"/>
    </row>
    <row r="16" spans="1:6" x14ac:dyDescent="0.2">
      <c r="A16" s="56"/>
      <c r="B16" s="55" t="s">
        <v>241</v>
      </c>
      <c r="C16" s="61" t="s">
        <v>158</v>
      </c>
      <c r="D16" s="61" t="s">
        <v>159</v>
      </c>
      <c r="E16" s="61" t="s">
        <v>158</v>
      </c>
      <c r="F16" s="54"/>
    </row>
    <row r="17" spans="1:6" x14ac:dyDescent="0.2">
      <c r="A17" s="56"/>
      <c r="B17" s="55" t="s">
        <v>242</v>
      </c>
      <c r="C17" s="61" t="s">
        <v>160</v>
      </c>
      <c r="D17" s="61" t="s">
        <v>161</v>
      </c>
      <c r="E17" s="61" t="s">
        <v>162</v>
      </c>
      <c r="F17" s="54"/>
    </row>
    <row r="18" spans="1:6" x14ac:dyDescent="0.2">
      <c r="A18" s="56"/>
      <c r="B18" s="55" t="s">
        <v>243</v>
      </c>
      <c r="C18" s="61" t="s">
        <v>4</v>
      </c>
      <c r="D18" s="61" t="s">
        <v>165</v>
      </c>
      <c r="E18" s="61" t="s">
        <v>166</v>
      </c>
      <c r="F18" s="54"/>
    </row>
    <row r="19" spans="1:6" x14ac:dyDescent="0.2">
      <c r="A19" s="56"/>
      <c r="B19" s="55" t="s">
        <v>244</v>
      </c>
      <c r="C19" s="61" t="s">
        <v>167</v>
      </c>
      <c r="D19" s="61" t="s">
        <v>168</v>
      </c>
      <c r="E19" s="61" t="s">
        <v>169</v>
      </c>
      <c r="F19" s="54"/>
    </row>
    <row r="20" spans="1:6" x14ac:dyDescent="0.2">
      <c r="A20" s="56"/>
      <c r="B20" s="55" t="s">
        <v>245</v>
      </c>
      <c r="C20" s="61" t="s">
        <v>8</v>
      </c>
      <c r="D20" s="61" t="s">
        <v>170</v>
      </c>
      <c r="E20" s="61" t="s">
        <v>171</v>
      </c>
      <c r="F20" s="54"/>
    </row>
    <row r="21" spans="1:6" x14ac:dyDescent="0.2">
      <c r="A21" s="56"/>
      <c r="B21" s="55" t="s">
        <v>246</v>
      </c>
      <c r="C21" s="61" t="s">
        <v>9</v>
      </c>
      <c r="D21" s="61" t="s">
        <v>172</v>
      </c>
      <c r="E21" s="61" t="s">
        <v>173</v>
      </c>
      <c r="F21" s="54"/>
    </row>
    <row r="22" spans="1:6" x14ac:dyDescent="0.2">
      <c r="A22" s="56"/>
      <c r="B22" s="55" t="s">
        <v>247</v>
      </c>
      <c r="C22" s="61" t="s">
        <v>10</v>
      </c>
      <c r="D22" s="61" t="s">
        <v>174</v>
      </c>
      <c r="E22" s="61" t="s">
        <v>175</v>
      </c>
      <c r="F22" s="54"/>
    </row>
    <row r="23" spans="1:6" x14ac:dyDescent="0.2">
      <c r="A23" s="56"/>
      <c r="B23" s="55" t="s">
        <v>253</v>
      </c>
      <c r="C23" s="61" t="s">
        <v>27</v>
      </c>
      <c r="D23" s="61" t="s">
        <v>248</v>
      </c>
      <c r="E23" s="61" t="s">
        <v>249</v>
      </c>
      <c r="F23" s="54"/>
    </row>
    <row r="24" spans="1:6" x14ac:dyDescent="0.2">
      <c r="A24" s="56"/>
      <c r="B24" s="55" t="s">
        <v>254</v>
      </c>
      <c r="C24" s="61" t="s">
        <v>11</v>
      </c>
      <c r="D24" s="61" t="s">
        <v>250</v>
      </c>
      <c r="E24" s="61" t="s">
        <v>251</v>
      </c>
      <c r="F24" s="54"/>
    </row>
    <row r="25" spans="1:6" x14ac:dyDescent="0.2">
      <c r="A25" s="56"/>
      <c r="B25" s="55" t="s">
        <v>255</v>
      </c>
      <c r="C25" s="61" t="s">
        <v>12</v>
      </c>
      <c r="D25" s="61" t="s">
        <v>252</v>
      </c>
      <c r="E25" s="61" t="s">
        <v>176</v>
      </c>
      <c r="F25" s="54"/>
    </row>
    <row r="26" spans="1:6" x14ac:dyDescent="0.2">
      <c r="A26" s="56"/>
      <c r="B26" s="55" t="s">
        <v>268</v>
      </c>
      <c r="C26" s="61" t="s">
        <v>127</v>
      </c>
      <c r="D26" s="61" t="s">
        <v>256</v>
      </c>
      <c r="E26" s="61" t="s">
        <v>257</v>
      </c>
      <c r="F26" s="54"/>
    </row>
    <row r="27" spans="1:6" x14ac:dyDescent="0.2">
      <c r="A27" s="56"/>
      <c r="B27" s="55" t="s">
        <v>261</v>
      </c>
      <c r="C27" s="61" t="s">
        <v>258</v>
      </c>
      <c r="D27" s="61" t="s">
        <v>259</v>
      </c>
      <c r="E27" s="61" t="s">
        <v>260</v>
      </c>
      <c r="F27" s="54"/>
    </row>
    <row r="28" spans="1:6" x14ac:dyDescent="0.2">
      <c r="A28" s="56"/>
      <c r="B28" s="55" t="s">
        <v>262</v>
      </c>
      <c r="C28" s="61" t="s">
        <v>177</v>
      </c>
      <c r="D28" s="61" t="s">
        <v>178</v>
      </c>
      <c r="E28" s="61" t="s">
        <v>179</v>
      </c>
      <c r="F28" s="54"/>
    </row>
    <row r="29" spans="1:6" x14ac:dyDescent="0.2">
      <c r="A29" s="56"/>
      <c r="B29" s="55" t="s">
        <v>263</v>
      </c>
      <c r="C29" s="61" t="s">
        <v>13</v>
      </c>
      <c r="D29" s="61" t="s">
        <v>312</v>
      </c>
      <c r="E29" s="61" t="s">
        <v>313</v>
      </c>
      <c r="F29" s="54"/>
    </row>
    <row r="30" spans="1:6" x14ac:dyDescent="0.2">
      <c r="A30" s="56"/>
      <c r="B30" s="55" t="s">
        <v>264</v>
      </c>
      <c r="C30" s="61" t="s">
        <v>180</v>
      </c>
      <c r="D30" s="61" t="s">
        <v>181</v>
      </c>
      <c r="E30" s="61" t="s">
        <v>182</v>
      </c>
      <c r="F30" s="54"/>
    </row>
    <row r="31" spans="1:6" x14ac:dyDescent="0.2">
      <c r="A31" s="56"/>
      <c r="B31" s="55" t="s">
        <v>265</v>
      </c>
      <c r="C31" s="61" t="s">
        <v>13</v>
      </c>
      <c r="D31" s="61" t="s">
        <v>312</v>
      </c>
      <c r="E31" s="61" t="s">
        <v>313</v>
      </c>
      <c r="F31" s="54"/>
    </row>
    <row r="32" spans="1:6" x14ac:dyDescent="0.2">
      <c r="A32" s="56"/>
      <c r="B32" s="55" t="s">
        <v>266</v>
      </c>
      <c r="C32" s="61" t="s">
        <v>14</v>
      </c>
      <c r="D32" s="61" t="s">
        <v>183</v>
      </c>
      <c r="E32" s="61" t="s">
        <v>184</v>
      </c>
      <c r="F32" s="54"/>
    </row>
    <row r="33" spans="1:6" x14ac:dyDescent="0.2">
      <c r="A33" s="56"/>
      <c r="B33" s="55" t="s">
        <v>267</v>
      </c>
      <c r="C33" s="61" t="s">
        <v>185</v>
      </c>
      <c r="D33" s="61" t="s">
        <v>186</v>
      </c>
      <c r="E33" s="61" t="s">
        <v>187</v>
      </c>
      <c r="F33" s="54"/>
    </row>
    <row r="34" spans="1:6" x14ac:dyDescent="0.2">
      <c r="A34" s="56"/>
      <c r="B34" s="55" t="s">
        <v>269</v>
      </c>
      <c r="C34" s="61" t="s">
        <v>128</v>
      </c>
      <c r="D34" s="61" t="s">
        <v>188</v>
      </c>
      <c r="E34" s="61" t="s">
        <v>188</v>
      </c>
      <c r="F34" s="54"/>
    </row>
    <row r="35" spans="1:6" x14ac:dyDescent="0.2">
      <c r="A35" s="56"/>
      <c r="B35" s="55" t="s">
        <v>273</v>
      </c>
      <c r="C35" s="61" t="s">
        <v>270</v>
      </c>
      <c r="D35" s="61" t="s">
        <v>271</v>
      </c>
      <c r="E35" s="61" t="s">
        <v>272</v>
      </c>
      <c r="F35" s="54"/>
    </row>
    <row r="36" spans="1:6" x14ac:dyDescent="0.2">
      <c r="A36" s="56"/>
      <c r="B36" s="55" t="s">
        <v>274</v>
      </c>
      <c r="C36" s="61" t="s">
        <v>15</v>
      </c>
      <c r="D36" s="61" t="s">
        <v>189</v>
      </c>
      <c r="E36" s="61" t="s">
        <v>190</v>
      </c>
      <c r="F36" s="54"/>
    </row>
    <row r="37" spans="1:6" x14ac:dyDescent="0.2">
      <c r="A37" s="56"/>
      <c r="B37" s="55" t="s">
        <v>275</v>
      </c>
      <c r="C37" s="61" t="s">
        <v>16</v>
      </c>
      <c r="D37" s="61" t="s">
        <v>191</v>
      </c>
      <c r="E37" s="61" t="s">
        <v>192</v>
      </c>
      <c r="F37" s="54"/>
    </row>
    <row r="38" spans="1:6" x14ac:dyDescent="0.2">
      <c r="A38" s="56"/>
      <c r="B38" s="55" t="s">
        <v>276</v>
      </c>
      <c r="C38" s="61" t="s">
        <v>17</v>
      </c>
      <c r="D38" s="61" t="s">
        <v>193</v>
      </c>
      <c r="E38" s="61" t="s">
        <v>194</v>
      </c>
      <c r="F38" s="54"/>
    </row>
    <row r="39" spans="1:6" x14ac:dyDescent="0.2">
      <c r="A39" s="56"/>
      <c r="B39" s="55" t="s">
        <v>277</v>
      </c>
      <c r="C39" s="61" t="s">
        <v>314</v>
      </c>
      <c r="D39" s="61" t="s">
        <v>315</v>
      </c>
      <c r="E39" s="61" t="s">
        <v>316</v>
      </c>
      <c r="F39" s="54"/>
    </row>
    <row r="40" spans="1:6" x14ac:dyDescent="0.2">
      <c r="A40" s="56"/>
      <c r="B40" s="55" t="s">
        <v>278</v>
      </c>
      <c r="C40" s="61" t="s">
        <v>15</v>
      </c>
      <c r="D40" s="61" t="s">
        <v>189</v>
      </c>
      <c r="E40" s="61" t="s">
        <v>190</v>
      </c>
      <c r="F40" s="54"/>
    </row>
    <row r="41" spans="1:6" x14ac:dyDescent="0.2">
      <c r="A41" s="56"/>
      <c r="B41" s="55" t="s">
        <v>279</v>
      </c>
      <c r="C41" s="61" t="s">
        <v>16</v>
      </c>
      <c r="D41" s="61" t="s">
        <v>191</v>
      </c>
      <c r="E41" s="61" t="s">
        <v>192</v>
      </c>
      <c r="F41" s="54"/>
    </row>
    <row r="42" spans="1:6" x14ac:dyDescent="0.2">
      <c r="A42" s="56"/>
      <c r="B42" s="55" t="s">
        <v>280</v>
      </c>
      <c r="C42" s="61" t="s">
        <v>17</v>
      </c>
      <c r="D42" s="61" t="s">
        <v>193</v>
      </c>
      <c r="E42" s="61" t="s">
        <v>194</v>
      </c>
      <c r="F42" s="54"/>
    </row>
    <row r="43" spans="1:6" x14ac:dyDescent="0.2">
      <c r="A43" s="56"/>
      <c r="B43" s="55" t="s">
        <v>281</v>
      </c>
      <c r="C43" s="61" t="s">
        <v>1</v>
      </c>
      <c r="D43" s="61" t="s">
        <v>195</v>
      </c>
      <c r="E43" s="61" t="s">
        <v>196</v>
      </c>
      <c r="F43" s="54"/>
    </row>
    <row r="44" spans="1:6" x14ac:dyDescent="0.2">
      <c r="A44" s="56"/>
      <c r="B44" s="55" t="s">
        <v>282</v>
      </c>
      <c r="C44" s="61" t="s">
        <v>197</v>
      </c>
      <c r="D44" s="61" t="s">
        <v>198</v>
      </c>
      <c r="E44" s="61" t="s">
        <v>199</v>
      </c>
      <c r="F44" s="54"/>
    </row>
    <row r="45" spans="1:6" ht="25.5" x14ac:dyDescent="0.2">
      <c r="A45" s="56"/>
      <c r="B45" s="55" t="s">
        <v>283</v>
      </c>
      <c r="C45" s="61" t="s">
        <v>18</v>
      </c>
      <c r="D45" s="61" t="s">
        <v>200</v>
      </c>
      <c r="E45" s="61" t="s">
        <v>201</v>
      </c>
      <c r="F45" s="54"/>
    </row>
    <row r="46" spans="1:6" x14ac:dyDescent="0.2">
      <c r="A46" s="56"/>
      <c r="B46" s="55" t="s">
        <v>284</v>
      </c>
      <c r="C46" s="61" t="s">
        <v>2</v>
      </c>
      <c r="D46" s="61" t="s">
        <v>202</v>
      </c>
      <c r="E46" s="61" t="s">
        <v>203</v>
      </c>
      <c r="F46" s="54"/>
    </row>
    <row r="47" spans="1:6" x14ac:dyDescent="0.2">
      <c r="A47" s="56"/>
      <c r="B47" s="55" t="s">
        <v>285</v>
      </c>
      <c r="C47" s="61" t="s">
        <v>19</v>
      </c>
      <c r="D47" s="61" t="s">
        <v>204</v>
      </c>
      <c r="E47" s="61" t="s">
        <v>205</v>
      </c>
      <c r="F47" s="54"/>
    </row>
    <row r="48" spans="1:6" ht="25.5" x14ac:dyDescent="0.2">
      <c r="A48" s="56"/>
      <c r="B48" s="55" t="s">
        <v>290</v>
      </c>
      <c r="C48" s="61" t="s">
        <v>206</v>
      </c>
      <c r="D48" s="61" t="s">
        <v>286</v>
      </c>
      <c r="E48" s="61" t="s">
        <v>207</v>
      </c>
      <c r="F48" s="54"/>
    </row>
    <row r="49" spans="1:6" x14ac:dyDescent="0.2">
      <c r="A49" s="56"/>
      <c r="B49" s="55" t="s">
        <v>291</v>
      </c>
      <c r="C49" s="61" t="s">
        <v>287</v>
      </c>
      <c r="D49" s="61" t="s">
        <v>288</v>
      </c>
      <c r="E49" s="61" t="s">
        <v>289</v>
      </c>
      <c r="F49" s="54"/>
    </row>
    <row r="50" spans="1:6" x14ac:dyDescent="0.2">
      <c r="A50" s="56"/>
      <c r="B50" s="55" t="s">
        <v>292</v>
      </c>
      <c r="C50" s="61" t="s">
        <v>20</v>
      </c>
      <c r="D50" s="61" t="s">
        <v>208</v>
      </c>
      <c r="E50" s="61" t="s">
        <v>209</v>
      </c>
      <c r="F50" s="54"/>
    </row>
    <row r="51" spans="1:6" x14ac:dyDescent="0.2">
      <c r="A51" s="56"/>
      <c r="B51" s="55" t="s">
        <v>293</v>
      </c>
      <c r="C51" s="61" t="s">
        <v>21</v>
      </c>
      <c r="D51" s="61" t="s">
        <v>210</v>
      </c>
      <c r="E51" s="61" t="s">
        <v>210</v>
      </c>
      <c r="F51" s="54"/>
    </row>
    <row r="52" spans="1:6" x14ac:dyDescent="0.2">
      <c r="A52" s="56"/>
      <c r="B52" s="55" t="s">
        <v>294</v>
      </c>
      <c r="C52" s="61" t="s">
        <v>22</v>
      </c>
      <c r="D52" s="61" t="s">
        <v>211</v>
      </c>
      <c r="E52" s="61" t="s">
        <v>212</v>
      </c>
      <c r="F52" s="54"/>
    </row>
    <row r="53" spans="1:6" x14ac:dyDescent="0.2">
      <c r="A53" s="56"/>
      <c r="B53" s="55" t="s">
        <v>295</v>
      </c>
      <c r="C53" s="61" t="s">
        <v>23</v>
      </c>
      <c r="D53" s="61" t="s">
        <v>23</v>
      </c>
      <c r="E53" s="61" t="s">
        <v>213</v>
      </c>
      <c r="F53" s="54"/>
    </row>
    <row r="54" spans="1:6" x14ac:dyDescent="0.2">
      <c r="A54" s="56"/>
      <c r="B54" s="55" t="s">
        <v>296</v>
      </c>
      <c r="C54" s="61" t="s">
        <v>24</v>
      </c>
      <c r="D54" s="61" t="s">
        <v>214</v>
      </c>
      <c r="E54" s="61" t="s">
        <v>214</v>
      </c>
      <c r="F54" s="54"/>
    </row>
    <row r="55" spans="1:6" x14ac:dyDescent="0.2">
      <c r="A55" s="56"/>
      <c r="B55" s="55" t="s">
        <v>297</v>
      </c>
      <c r="C55" s="61" t="s">
        <v>125</v>
      </c>
      <c r="D55" s="61" t="s">
        <v>125</v>
      </c>
      <c r="E55" s="61" t="s">
        <v>215</v>
      </c>
      <c r="F55" s="54"/>
    </row>
    <row r="56" spans="1:6" x14ac:dyDescent="0.2">
      <c r="A56" s="56"/>
      <c r="B56" s="54"/>
      <c r="C56" s="63"/>
      <c r="D56" s="63"/>
      <c r="E56" s="63"/>
      <c r="F56" s="54"/>
    </row>
    <row r="57" spans="1:6" ht="38.25" x14ac:dyDescent="0.2">
      <c r="A57" s="54"/>
      <c r="B57" s="55" t="s">
        <v>216</v>
      </c>
      <c r="C57" s="61" t="s">
        <v>301</v>
      </c>
      <c r="D57" s="61" t="s">
        <v>302</v>
      </c>
      <c r="E57" s="61" t="s">
        <v>303</v>
      </c>
      <c r="F57" s="54"/>
    </row>
    <row r="58" spans="1:6" ht="25.5" x14ac:dyDescent="0.2">
      <c r="A58" s="54"/>
      <c r="B58" s="55" t="s">
        <v>217</v>
      </c>
      <c r="C58" s="61" t="s">
        <v>298</v>
      </c>
      <c r="D58" s="61" t="s">
        <v>299</v>
      </c>
      <c r="E58" s="61" t="s">
        <v>300</v>
      </c>
      <c r="F58" s="54"/>
    </row>
    <row r="59" spans="1:6" x14ac:dyDescent="0.2">
      <c r="A59" s="54"/>
      <c r="B59" s="55" t="s">
        <v>218</v>
      </c>
      <c r="C59" s="61"/>
      <c r="D59" s="61"/>
      <c r="E59" s="61"/>
      <c r="F59" s="54"/>
    </row>
    <row r="60" spans="1:6" x14ac:dyDescent="0.2">
      <c r="A60" s="54"/>
      <c r="B60" s="55" t="s">
        <v>219</v>
      </c>
      <c r="C60" s="61"/>
      <c r="D60" s="61"/>
      <c r="E60" s="61"/>
      <c r="F60" s="54"/>
    </row>
    <row r="61" spans="1:6" x14ac:dyDescent="0.2">
      <c r="A61" s="54"/>
      <c r="B61" s="55" t="s">
        <v>220</v>
      </c>
      <c r="C61" s="61"/>
      <c r="D61" s="61"/>
      <c r="E61" s="61"/>
      <c r="F61" s="54"/>
    </row>
    <row r="62" spans="1:6" x14ac:dyDescent="0.2">
      <c r="A62" s="54"/>
      <c r="B62" s="54"/>
      <c r="C62" s="63"/>
      <c r="D62" s="63"/>
      <c r="E62" s="63"/>
      <c r="F62" s="54"/>
    </row>
    <row r="63" spans="1:6" x14ac:dyDescent="0.2">
      <c r="A63" s="54" t="s">
        <v>146</v>
      </c>
      <c r="B63" s="55" t="s">
        <v>221</v>
      </c>
      <c r="C63" s="61" t="s">
        <v>222</v>
      </c>
      <c r="D63" s="61" t="s">
        <v>223</v>
      </c>
      <c r="E63" s="61" t="s">
        <v>224</v>
      </c>
      <c r="F63" s="54"/>
    </row>
    <row r="64" spans="1:6" x14ac:dyDescent="0.2">
      <c r="A64" s="54" t="s">
        <v>143</v>
      </c>
      <c r="B64" s="64" t="s">
        <v>225</v>
      </c>
      <c r="C64" s="65" t="s">
        <v>226</v>
      </c>
      <c r="D64" s="65" t="s">
        <v>227</v>
      </c>
      <c r="E64" s="65" t="s">
        <v>228</v>
      </c>
      <c r="F64" s="54"/>
    </row>
    <row r="65" spans="1:6" x14ac:dyDescent="0.2">
      <c r="A65" s="54"/>
      <c r="B65" s="54"/>
      <c r="C65" s="63"/>
      <c r="D65" s="63"/>
      <c r="E65" s="63"/>
      <c r="F65" s="54"/>
    </row>
    <row r="66" spans="1:6" x14ac:dyDescent="0.2">
      <c r="A66" s="56"/>
      <c r="B66" s="57"/>
      <c r="C66" s="63"/>
      <c r="D66" s="63"/>
      <c r="E66" s="63"/>
      <c r="F66" s="54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ED77988BE979478E465DD9D95540BE" ma:contentTypeVersion="6" ma:contentTypeDescription="Ein neues Dokument erstellen." ma:contentTypeScope="" ma:versionID="f6fe9f8f569e5637575cc799feca97e5">
  <xsd:schema xmlns:xsd="http://www.w3.org/2001/XMLSchema" xmlns:xs="http://www.w3.org/2001/XMLSchema" xmlns:p="http://schemas.microsoft.com/office/2006/metadata/properties" xmlns:ns1="http://schemas.microsoft.com/sharepoint/v3" xmlns:ns2="6da55803-ec9f-4b7c-9ceb-1bb61d88f99b" targetNamespace="http://schemas.microsoft.com/office/2006/metadata/properties" ma:root="true" ma:fieldsID="96b713b5b0f99f86fa3c42e0b9a68689" ns1:_="" ns2:_="">
    <xsd:import namespace="http://schemas.microsoft.com/sharepoint/v3"/>
    <xsd:import namespace="6da55803-ec9f-4b7c-9ceb-1bb61d88f99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55803-ec9f-4b7c-9ceb-1bb61d88f99b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el_DE xmlns="6da55803-ec9f-4b7c-9ceb-1bb61d88f99b">Kennzahlen Bündner Gemeinden</Titel_DE>
    <PublishingExpirationDate xmlns="http://schemas.microsoft.com/sharepoint/v3" xsi:nil="true"/>
    <PublishingStartDate xmlns="http://schemas.microsoft.com/sharepoint/v3" xsi:nil="true"/>
    <Kategorie xmlns="6da55803-ec9f-4b7c-9ceb-1bb61d88f99b">00 Grundlagen und Übersichten</Kategorie>
    <Titel_IT xmlns="6da55803-ec9f-4b7c-9ceb-1bb61d88f99b">Indicatori dei comuni Grigionesi</Titel_IT>
    <Benutzerdefinierte_x0020_ID xmlns="6da55803-ec9f-4b7c-9ceb-1bb61d88f99b">1002</Benutzerdefinierte_x0020_ID>
    <Titel_RM xmlns="6da55803-ec9f-4b7c-9ceb-1bb61d88f99b">Indicaturs da las vischnancas grischunas</Titel_RM>
  </documentManagement>
</p:properties>
</file>

<file path=customXml/itemProps1.xml><?xml version="1.0" encoding="utf-8"?>
<ds:datastoreItem xmlns:ds="http://schemas.openxmlformats.org/officeDocument/2006/customXml" ds:itemID="{2DB11210-C638-457A-8841-B575C232256A}"/>
</file>

<file path=customXml/itemProps2.xml><?xml version="1.0" encoding="utf-8"?>
<ds:datastoreItem xmlns:ds="http://schemas.openxmlformats.org/officeDocument/2006/customXml" ds:itemID="{297F7E6D-51B5-473F-9F71-7741B539EFF4}"/>
</file>

<file path=customXml/itemProps3.xml><?xml version="1.0" encoding="utf-8"?>
<ds:datastoreItem xmlns:ds="http://schemas.openxmlformats.org/officeDocument/2006/customXml" ds:itemID="{1A42B6D2-E661-43C2-96DF-DE7B42EE240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Gemeinden</vt:lpstr>
      <vt:lpstr>Uebersetzungen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Kennzahlen Bündner Gemeinden</dc:title>
  <dc:creator>Luzius.Stricker@awt.gr.ch</dc:creator>
  <cp:lastModifiedBy>Stricker Luzius</cp:lastModifiedBy>
  <dcterms:created xsi:type="dcterms:W3CDTF">2015-02-26T08:15:04Z</dcterms:created>
  <dcterms:modified xsi:type="dcterms:W3CDTF">2024-03-12T06:44:33Z</dcterms:modified>
  <cp:category>Regionenporträts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0x010100E6ED77988BE979478E465DD9D95540BE</vt:lpwstr>
  </property>
</Properties>
</file>