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ctrlProps/ctrlProp3.xml" ContentType="application/vnd.ms-excel.contro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4.xml" ContentType="application/vnd.openxmlformats-officedocument.customXmlProperties+xml"/>
  <Override PartName="/xl/ctrlProps/ctrlProp1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ctrlProps/ctrlProp2.xml" ContentType="application/vnd.ms-excel.contro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Y:\05 - Statistik\1.Daten\10 TOURISMUS\HESTA ab 2017\Jahres- und saisonale Tabellen\"/>
    </mc:Choice>
  </mc:AlternateContent>
  <workbookProtection lockStructure="1"/>
  <bookViews>
    <workbookView xWindow="-15" yWindow="7605" windowWidth="28830" windowHeight="7665"/>
  </bookViews>
  <sheets>
    <sheet name="HESTA 2005-2023" sheetId="3" r:id="rId1"/>
    <sheet name="Uebersetzungen" sheetId="4" state="hidden" r:id="rId2"/>
  </sheets>
  <calcPr calcId="162913"/>
</workbook>
</file>

<file path=xl/calcChain.xml><?xml version="1.0" encoding="utf-8"?>
<calcChain xmlns="http://schemas.openxmlformats.org/spreadsheetml/2006/main">
  <c r="S45" i="3" l="1"/>
  <c r="S46" i="3"/>
  <c r="S47" i="3"/>
  <c r="S48" i="3"/>
  <c r="S49" i="3"/>
  <c r="S50" i="3"/>
  <c r="S51" i="3"/>
  <c r="S52" i="3"/>
  <c r="S53" i="3"/>
  <c r="S54" i="3"/>
  <c r="S55" i="3"/>
  <c r="S56" i="3"/>
  <c r="S57" i="3"/>
  <c r="S58" i="3"/>
  <c r="S59" i="3"/>
  <c r="S60" i="3"/>
  <c r="S61" i="3"/>
  <c r="S62" i="3"/>
  <c r="S63" i="3"/>
  <c r="S64" i="3"/>
  <c r="S65" i="3"/>
  <c r="S66" i="3"/>
  <c r="S67" i="3"/>
  <c r="S44" i="3"/>
  <c r="A102" i="3"/>
  <c r="A103" i="3"/>
  <c r="A104" i="3"/>
  <c r="A105" i="3"/>
  <c r="A106" i="3"/>
  <c r="A107" i="3"/>
  <c r="A108" i="3"/>
  <c r="A109" i="3"/>
  <c r="A110" i="3"/>
  <c r="A111" i="3"/>
  <c r="A112" i="3"/>
  <c r="A113" i="3"/>
  <c r="A114" i="3"/>
  <c r="A115" i="3"/>
  <c r="A116" i="3"/>
  <c r="A117" i="3"/>
  <c r="A118" i="3"/>
  <c r="A119" i="3"/>
  <c r="A120" i="3"/>
  <c r="A121" i="3"/>
  <c r="A122" i="3"/>
  <c r="A123" i="3"/>
  <c r="A124" i="3"/>
  <c r="A125" i="3"/>
  <c r="A133" i="3" l="1"/>
  <c r="A9" i="3"/>
  <c r="A132" i="3"/>
  <c r="A130" i="3"/>
  <c r="A129" i="3"/>
  <c r="A128" i="3"/>
  <c r="A127" i="3"/>
  <c r="A99" i="3"/>
  <c r="A70" i="3"/>
  <c r="A41" i="3"/>
  <c r="A12" i="3"/>
  <c r="A101" i="3"/>
  <c r="A96" i="3"/>
  <c r="A95" i="3"/>
  <c r="A94" i="3"/>
  <c r="A93" i="3"/>
  <c r="A92" i="3"/>
  <c r="A91" i="3"/>
  <c r="A90" i="3"/>
  <c r="A89" i="3"/>
  <c r="A88" i="3"/>
  <c r="A87" i="3"/>
  <c r="A86" i="3"/>
  <c r="A85" i="3"/>
  <c r="A84" i="3"/>
  <c r="A83" i="3"/>
  <c r="A82" i="3"/>
  <c r="A81" i="3"/>
  <c r="A80" i="3"/>
  <c r="A79" i="3"/>
  <c r="A78" i="3"/>
  <c r="A77" i="3"/>
  <c r="A76" i="3"/>
  <c r="A75" i="3"/>
  <c r="A74" i="3"/>
  <c r="A73" i="3"/>
  <c r="A72" i="3"/>
  <c r="A67" i="3"/>
  <c r="A66" i="3"/>
  <c r="A65" i="3"/>
  <c r="A64" i="3"/>
  <c r="A63" i="3"/>
  <c r="A62" i="3"/>
  <c r="A61" i="3"/>
  <c r="A60" i="3"/>
  <c r="A59" i="3"/>
  <c r="A58" i="3"/>
  <c r="A57" i="3"/>
  <c r="A56" i="3"/>
  <c r="A55" i="3"/>
  <c r="A54" i="3"/>
  <c r="A53" i="3"/>
  <c r="A52" i="3"/>
  <c r="A51" i="3"/>
  <c r="A50" i="3"/>
  <c r="A49" i="3"/>
  <c r="A48" i="3"/>
  <c r="A47" i="3"/>
  <c r="A46" i="3"/>
  <c r="A45" i="3"/>
  <c r="A44" i="3"/>
  <c r="A43" i="3"/>
  <c r="A14" i="3"/>
  <c r="A38" i="3"/>
  <c r="A37" i="3"/>
  <c r="A36" i="3"/>
  <c r="A35" i="3"/>
  <c r="A34" i="3"/>
  <c r="A33" i="3"/>
  <c r="A32" i="3"/>
  <c r="A31" i="3"/>
  <c r="A30" i="3"/>
  <c r="A29" i="3"/>
  <c r="A28" i="3"/>
  <c r="A27" i="3"/>
  <c r="A26" i="3"/>
  <c r="A25" i="3"/>
  <c r="A24" i="3"/>
  <c r="A23" i="3"/>
  <c r="A22" i="3"/>
  <c r="A21" i="3"/>
  <c r="A20" i="3"/>
  <c r="A19" i="3"/>
  <c r="A18" i="3"/>
  <c r="A17" i="3"/>
  <c r="A16" i="3"/>
  <c r="A15" i="3"/>
  <c r="A7" i="3"/>
</calcChain>
</file>

<file path=xl/sharedStrings.xml><?xml version="1.0" encoding="utf-8"?>
<sst xmlns="http://schemas.openxmlformats.org/spreadsheetml/2006/main" count="195" uniqueCount="166">
  <si>
    <t>Kalenderjahr</t>
  </si>
  <si>
    <t>Tourismusjahr</t>
  </si>
  <si>
    <t>2005-2006</t>
  </si>
  <si>
    <t>2006-2007</t>
  </si>
  <si>
    <t>2007-2008</t>
  </si>
  <si>
    <t>2008-2009</t>
  </si>
  <si>
    <t>2009-2010</t>
  </si>
  <si>
    <t>2010-2011</t>
  </si>
  <si>
    <t>Wintersaison</t>
  </si>
  <si>
    <t>Sommersaison</t>
  </si>
  <si>
    <t>Tourismusjahr: November bis Oktober</t>
  </si>
  <si>
    <t>Wintersaison: November bis April</t>
  </si>
  <si>
    <t>Sommersaison: Mai bis Oktober</t>
  </si>
  <si>
    <t>2011-2012</t>
  </si>
  <si>
    <t>Herkunftsländer</t>
  </si>
  <si>
    <t>Schweiz</t>
  </si>
  <si>
    <t>Deutschland</t>
  </si>
  <si>
    <t>Italien</t>
  </si>
  <si>
    <t>Frankreich</t>
  </si>
  <si>
    <t>Österreich</t>
  </si>
  <si>
    <t>Niederlande</t>
  </si>
  <si>
    <t>Belgien</t>
  </si>
  <si>
    <t>Luxemburg</t>
  </si>
  <si>
    <t>Vereinigte Staaten</t>
  </si>
  <si>
    <t>Polen</t>
  </si>
  <si>
    <t>Tschechische Republik</t>
  </si>
  <si>
    <t>Russland</t>
  </si>
  <si>
    <t>Japan</t>
  </si>
  <si>
    <t>China (inkl. Hongkong) / Taiwan</t>
  </si>
  <si>
    <t xml:space="preserve">Indien </t>
  </si>
  <si>
    <t>Brasilien</t>
  </si>
  <si>
    <t>Übrige Herkunftsländer</t>
  </si>
  <si>
    <t>Graubünden</t>
  </si>
  <si>
    <t>2012-2013</t>
  </si>
  <si>
    <t>Vereinigtes Königreich</t>
  </si>
  <si>
    <t>2013-2014</t>
  </si>
  <si>
    <t>2014-2015</t>
  </si>
  <si>
    <t>2015-2016</t>
  </si>
  <si>
    <t>Hotel- und Kurbetriebe Graubünden: Logiernächte nach Herkunftsländern, Kalender- und Tourismusjahr, Winter- und Sommersaison</t>
  </si>
  <si>
    <t>Schweden</t>
  </si>
  <si>
    <t>Norwegen</t>
  </si>
  <si>
    <t>Dänemark</t>
  </si>
  <si>
    <t>Finnland</t>
  </si>
  <si>
    <t>2016-2017</t>
  </si>
  <si>
    <t>2017-2018</t>
  </si>
  <si>
    <t>2018-2019</t>
  </si>
  <si>
    <t>Golfstaaten</t>
  </si>
  <si>
    <t>2019-2020</t>
  </si>
  <si>
    <t>2020-2021</t>
  </si>
  <si>
    <t>2021-2022</t>
  </si>
  <si>
    <t>* Werte provisorisch</t>
  </si>
  <si>
    <t>Tabelle</t>
  </si>
  <si>
    <t>Code</t>
  </si>
  <si>
    <t>DE</t>
  </si>
  <si>
    <t>RM</t>
  </si>
  <si>
    <t>IT</t>
  </si>
  <si>
    <t>Sprache</t>
  </si>
  <si>
    <t>&lt;Fachbereich&gt;</t>
  </si>
  <si>
    <t>Daten &amp; Statistik</t>
  </si>
  <si>
    <t>Datas &amp; Statistica</t>
  </si>
  <si>
    <t>Dati &amp; Statistica</t>
  </si>
  <si>
    <t>T1</t>
  </si>
  <si>
    <t>&lt;Titel&gt;</t>
  </si>
  <si>
    <t>T1-2</t>
  </si>
  <si>
    <t>&lt;SpaltenTitel_1&gt;</t>
  </si>
  <si>
    <t>&lt;Zeilentitel_1&gt;</t>
  </si>
  <si>
    <t>&lt;Zeilentitel_2&gt;</t>
  </si>
  <si>
    <t>&lt;Zeilentitel_3&gt;</t>
  </si>
  <si>
    <t>&lt;Zeilentitel_4&gt;</t>
  </si>
  <si>
    <t>&lt;Zeilentitel_5&gt;</t>
  </si>
  <si>
    <t>&lt;Zeilentitel_6&gt;</t>
  </si>
  <si>
    <t>&lt;Zeilentitel_7&gt;</t>
  </si>
  <si>
    <t>&lt;Zeilentitel_8&gt;</t>
  </si>
  <si>
    <t>&lt;Zeilentitel_9&gt;</t>
  </si>
  <si>
    <t>&lt;Zeilentitel_10&gt;</t>
  </si>
  <si>
    <t>&lt;Zeilentitel_11&gt;</t>
  </si>
  <si>
    <t>&lt;Zeilentitel_12&gt;</t>
  </si>
  <si>
    <t>&lt;Zeilentitel_13&gt;</t>
  </si>
  <si>
    <t>&lt;Zeilentitel_14&gt;</t>
  </si>
  <si>
    <t>&lt;Zeilentitel_15&gt;</t>
  </si>
  <si>
    <t>&lt;Zeilentitel_16&gt;</t>
  </si>
  <si>
    <t>&lt;Zeilentitel_17&gt;</t>
  </si>
  <si>
    <t>&lt;Zeilentitel_18&gt;</t>
  </si>
  <si>
    <t>&lt;Zeilentitel_19&gt;</t>
  </si>
  <si>
    <t>Grischun</t>
  </si>
  <si>
    <t>Grigioni</t>
  </si>
  <si>
    <t>&lt;Zeilentitel_20&gt;</t>
  </si>
  <si>
    <t>&lt;Zeilentitel_21&gt;</t>
  </si>
  <si>
    <t>&lt;Zeilentitel_22&gt;</t>
  </si>
  <si>
    <t>&lt;Zeilentitel_23&gt;</t>
  </si>
  <si>
    <t>&lt;Zeilentitel_24&gt;</t>
  </si>
  <si>
    <t>&lt;Legende_1&gt;</t>
  </si>
  <si>
    <t>&lt;Legende_2&gt;</t>
  </si>
  <si>
    <t>&lt;Legende_3&gt;</t>
  </si>
  <si>
    <t>&lt;Legende_4&gt;</t>
  </si>
  <si>
    <t>&lt;Quelle_1&gt;</t>
  </si>
  <si>
    <t>&lt;Aktualisierung&gt;</t>
  </si>
  <si>
    <t>&lt;UTitel1&gt;</t>
  </si>
  <si>
    <t>&lt;UTitel2&gt;</t>
  </si>
  <si>
    <t>&lt;UTitel3&gt;</t>
  </si>
  <si>
    <t>&lt;UTitel4&gt;</t>
  </si>
  <si>
    <t>Quelle: BFS (Beherbergungsstatistik)</t>
  </si>
  <si>
    <t>Alberghi e stabilimenti di cura nei Grigioni: Pernottamenti per paese di provenienza, per anno solare e turistico, stagioni invernali ed estive</t>
  </si>
  <si>
    <t>Anno solare</t>
  </si>
  <si>
    <t>Anno turistico</t>
  </si>
  <si>
    <t>Stagione invernale</t>
  </si>
  <si>
    <t>Stagione estiva</t>
  </si>
  <si>
    <t>Paese di provenienza</t>
  </si>
  <si>
    <t>Svizzera</t>
  </si>
  <si>
    <t>Germania</t>
  </si>
  <si>
    <t>Italia</t>
  </si>
  <si>
    <t>Francia</t>
  </si>
  <si>
    <t>Austria</t>
  </si>
  <si>
    <t>Paesi Bassi</t>
  </si>
  <si>
    <t>Belgio</t>
  </si>
  <si>
    <t>Lussemburgo</t>
  </si>
  <si>
    <t>Regno Unito</t>
  </si>
  <si>
    <t>Stati Uniti</t>
  </si>
  <si>
    <t>Polonia</t>
  </si>
  <si>
    <t>Russia</t>
  </si>
  <si>
    <t>Svezia</t>
  </si>
  <si>
    <t>Norvegia</t>
  </si>
  <si>
    <t>Danimarca</t>
  </si>
  <si>
    <t>Finlandia</t>
  </si>
  <si>
    <t>Giappone</t>
  </si>
  <si>
    <t xml:space="preserve">India </t>
  </si>
  <si>
    <t>Brasile</t>
  </si>
  <si>
    <t>Stati del Golfo</t>
  </si>
  <si>
    <t>Altri paesi di origine</t>
  </si>
  <si>
    <t>Cina (inclusa Hong Kong) / Taiwan</t>
  </si>
  <si>
    <t>Pajais Bass</t>
  </si>
  <si>
    <t>Belgia</t>
  </si>
  <si>
    <t>Reginavel Unì</t>
  </si>
  <si>
    <t>Stadis Unids</t>
  </si>
  <si>
    <t>Pologna</t>
  </si>
  <si>
    <t>Republica Tscheca</t>
  </si>
  <si>
    <t>Danemarc</t>
  </si>
  <si>
    <t>Finlanda</t>
  </si>
  <si>
    <t>Giapun</t>
  </si>
  <si>
    <t>China (incl. Hongkong) / Taiwan</t>
  </si>
  <si>
    <t>Brasilia</t>
  </si>
  <si>
    <t>Stadis dal Golf</t>
  </si>
  <si>
    <t>Ulteriurs pajais d'origin</t>
  </si>
  <si>
    <t>Svizra</t>
  </si>
  <si>
    <t>Frantscha</t>
  </si>
  <si>
    <t>Repubblica Ceca</t>
  </si>
  <si>
    <t>Manaschis d'hotellaria e da cura en il Grischun: pernottaziuns tenor pajais d'origin, onn chalendar e turistic, stagiun d'enviern e da stad</t>
  </si>
  <si>
    <t>Onn chalendar</t>
  </si>
  <si>
    <t>Onn turistic</t>
  </si>
  <si>
    <t>Stagiun d'enviern</t>
  </si>
  <si>
    <t>Stagiun da stad</t>
  </si>
  <si>
    <t>Onn turistic: november fin october</t>
  </si>
  <si>
    <t>Stagiun d'enviern: november fin avrigl</t>
  </si>
  <si>
    <t>Stagiun da stad: matg fin october</t>
  </si>
  <si>
    <t>* Valurs provisoricas</t>
  </si>
  <si>
    <t>Anno turistico: da novembre a ottobre</t>
  </si>
  <si>
    <t>Stagione invernale: da novembre ad aprile</t>
  </si>
  <si>
    <t>Stagione estiva: da maggio a ottobre</t>
  </si>
  <si>
    <t>* Valori provvisori</t>
  </si>
  <si>
    <t>Funtauna: UST (statistica dals alloschaments)</t>
  </si>
  <si>
    <t>Fonte: UST (statistica della ricettività turistica)</t>
  </si>
  <si>
    <t>Letztmals aktualisiert am: 22.02.2024</t>
  </si>
  <si>
    <t>Ultima actualisaziun: 22.02.2024</t>
  </si>
  <si>
    <t>Ulimo aggiornamento: 22.02.2024</t>
  </si>
  <si>
    <t>Pajais d'origin</t>
  </si>
  <si>
    <t>2022-2023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</si>
</sst>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 * #,##0.00_ ;_ * \-#,##0.00_ ;_ * &quot;-&quot;??_ ;_ @_ "/>
    <numFmt numFmtId="164" formatCode="#\ ###\ ##0"/>
    <numFmt numFmtId="165" formatCode="_ * #,##0_ ;_ * \-#,##0_ ;_ * &quot;-&quot;??_ ;_ @_ "/>
    <numFmt numFmtId="166" formatCode="_-* #,##0.00\ _€_-;\-* #,##0.00\ _€_-;_-* &quot;-&quot;??\ _€_-;_-@_-"/>
  </numFmts>
  <fonts count="10" x14ac:knownFonts="1">
    <font>
      <sz val="10"/>
      <name val="Arial"/>
    </font>
    <font>
      <sz val="10"/>
      <name val="Helv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4"/>
      <color rgb="FFFF0000"/>
      <name val="Arial"/>
      <family val="2"/>
    </font>
    <font>
      <sz val="8"/>
      <color rgb="FF000000"/>
      <name val="Segoe UI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theme="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EECE1"/>
        <bgColor indexed="9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4">
    <xf numFmtId="0" fontId="0" fillId="0" borderId="0"/>
    <xf numFmtId="43" fontId="7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1" fillId="0" borderId="0"/>
  </cellStyleXfs>
  <cellXfs count="40">
    <xf numFmtId="0" fontId="0" fillId="0" borderId="0" xfId="0"/>
    <xf numFmtId="0" fontId="0" fillId="2" borderId="0" xfId="0" applyFill="1" applyBorder="1"/>
    <xf numFmtId="0" fontId="2" fillId="2" borderId="0" xfId="0" applyFont="1" applyFill="1"/>
    <xf numFmtId="0" fontId="3" fillId="2" borderId="0" xfId="0" applyFont="1" applyFill="1"/>
    <xf numFmtId="0" fontId="2" fillId="2" borderId="0" xfId="0" applyFont="1" applyFill="1" applyBorder="1"/>
    <xf numFmtId="0" fontId="4" fillId="2" borderId="0" xfId="0" applyFont="1" applyFill="1" applyBorder="1"/>
    <xf numFmtId="0" fontId="3" fillId="2" borderId="0" xfId="0" applyFont="1" applyFill="1" applyBorder="1" applyAlignment="1">
      <alignment horizontal="left" vertical="top" wrapText="1"/>
    </xf>
    <xf numFmtId="0" fontId="8" fillId="2" borderId="0" xfId="0" applyFont="1" applyFill="1" applyAlignment="1" applyProtection="1">
      <alignment horizontal="left"/>
      <protection locked="0"/>
    </xf>
    <xf numFmtId="0" fontId="0" fillId="2" borderId="0" xfId="0" applyFill="1"/>
    <xf numFmtId="0" fontId="6" fillId="2" borderId="0" xfId="0" applyFont="1" applyFill="1" applyBorder="1"/>
    <xf numFmtId="0" fontId="2" fillId="2" borderId="1" xfId="3" applyFont="1" applyFill="1" applyBorder="1"/>
    <xf numFmtId="164" fontId="2" fillId="3" borderId="0" xfId="0" applyNumberFormat="1" applyFont="1" applyFill="1" applyBorder="1" applyAlignment="1">
      <alignment horizontal="right" vertical="center"/>
    </xf>
    <xf numFmtId="164" fontId="0" fillId="2" borderId="0" xfId="0" applyNumberFormat="1" applyFill="1" applyBorder="1"/>
    <xf numFmtId="165" fontId="2" fillId="3" borderId="1" xfId="1" applyNumberFormat="1" applyFont="1" applyFill="1" applyBorder="1" applyAlignment="1">
      <alignment horizontal="right" vertical="center"/>
    </xf>
    <xf numFmtId="165" fontId="2" fillId="2" borderId="1" xfId="1" applyNumberFormat="1" applyFont="1" applyFill="1" applyBorder="1" applyAlignment="1">
      <alignment horizontal="right" vertical="center"/>
    </xf>
    <xf numFmtId="165" fontId="2" fillId="0" borderId="1" xfId="1" applyNumberFormat="1" applyFont="1" applyFill="1" applyBorder="1" applyAlignment="1">
      <alignment horizontal="right" vertical="center"/>
    </xf>
    <xf numFmtId="165" fontId="2" fillId="0" borderId="2" xfId="1" applyNumberFormat="1" applyFont="1" applyFill="1" applyBorder="1" applyAlignment="1">
      <alignment horizontal="right" vertical="center"/>
    </xf>
    <xf numFmtId="165" fontId="0" fillId="0" borderId="3" xfId="1" applyNumberFormat="1" applyFont="1" applyBorder="1"/>
    <xf numFmtId="165" fontId="2" fillId="3" borderId="2" xfId="1" applyNumberFormat="1" applyFont="1" applyFill="1" applyBorder="1" applyAlignment="1">
      <alignment horizontal="right" vertical="center"/>
    </xf>
    <xf numFmtId="165" fontId="0" fillId="2" borderId="0" xfId="0" applyNumberFormat="1" applyFill="1" applyBorder="1"/>
    <xf numFmtId="165" fontId="2" fillId="3" borderId="0" xfId="1" applyNumberFormat="1" applyFont="1" applyFill="1" applyBorder="1" applyAlignment="1">
      <alignment horizontal="right" vertical="center"/>
    </xf>
    <xf numFmtId="165" fontId="0" fillId="0" borderId="0" xfId="1" applyNumberFormat="1" applyFont="1" applyBorder="1"/>
    <xf numFmtId="165" fontId="0" fillId="2" borderId="4" xfId="0" applyNumberFormat="1" applyFill="1" applyBorder="1"/>
    <xf numFmtId="165" fontId="2" fillId="3" borderId="5" xfId="1" applyNumberFormat="1" applyFont="1" applyFill="1" applyBorder="1" applyAlignment="1">
      <alignment horizontal="right" vertical="center"/>
    </xf>
    <xf numFmtId="165" fontId="0" fillId="0" borderId="6" xfId="1" applyNumberFormat="1" applyFont="1" applyBorder="1"/>
    <xf numFmtId="165" fontId="0" fillId="0" borderId="7" xfId="1" applyNumberFormat="1" applyFont="1" applyBorder="1"/>
    <xf numFmtId="0" fontId="2" fillId="0" borderId="0" xfId="0" applyFont="1" applyBorder="1" applyAlignment="1">
      <alignment horizontal="left" vertical="top" wrapText="1"/>
    </xf>
    <xf numFmtId="0" fontId="5" fillId="8" borderId="1" xfId="0" applyFont="1" applyFill="1" applyBorder="1" applyAlignment="1">
      <alignment horizontal="left" vertical="center"/>
    </xf>
    <xf numFmtId="0" fontId="5" fillId="8" borderId="1" xfId="0" applyFont="1" applyFill="1" applyBorder="1" applyAlignment="1">
      <alignment horizontal="right" vertical="center"/>
    </xf>
    <xf numFmtId="0" fontId="5" fillId="4" borderId="0" xfId="0" applyFont="1" applyFill="1" applyBorder="1" applyAlignment="1">
      <alignment horizontal="left" vertical="top" wrapText="1"/>
    </xf>
    <xf numFmtId="0" fontId="2" fillId="5" borderId="0" xfId="0" applyFont="1" applyFill="1" applyBorder="1" applyAlignment="1">
      <alignment horizontal="left" vertical="top" wrapText="1"/>
    </xf>
    <xf numFmtId="0" fontId="5" fillId="5" borderId="0" xfId="0" applyFont="1" applyFill="1" applyBorder="1" applyAlignment="1">
      <alignment horizontal="left" vertical="top" wrapText="1"/>
    </xf>
    <xf numFmtId="0" fontId="2" fillId="5" borderId="0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Fill="1" applyBorder="1" applyAlignment="1">
      <alignment horizontal="left" vertical="top" wrapText="1"/>
    </xf>
    <xf numFmtId="0" fontId="2" fillId="6" borderId="0" xfId="0" applyFont="1" applyFill="1" applyBorder="1" applyAlignment="1">
      <alignment horizontal="left" vertical="center" wrapText="1"/>
    </xf>
    <xf numFmtId="0" fontId="2" fillId="7" borderId="0" xfId="0" applyFont="1" applyFill="1" applyBorder="1" applyAlignment="1">
      <alignment horizontal="left" vertical="top" wrapText="1"/>
    </xf>
    <xf numFmtId="0" fontId="2" fillId="7" borderId="0" xfId="0" applyFont="1" applyFill="1" applyBorder="1" applyAlignment="1">
      <alignment wrapText="1"/>
    </xf>
    <xf numFmtId="0" fontId="2" fillId="2" borderId="8" xfId="3" applyFont="1" applyFill="1" applyBorder="1"/>
    <xf numFmtId="165" fontId="2" fillId="3" borderId="8" xfId="1" applyNumberFormat="1" applyFont="1" applyFill="1" applyBorder="1" applyAlignment="1">
      <alignment horizontal="right" vertical="center"/>
    </xf>
    <xf numFmtId="0" fontId="3" fillId="2" borderId="0" xfId="0" applyFont="1" applyFill="1" applyBorder="1" applyAlignment="1">
      <alignment horizontal="left" vertical="top" wrapText="1"/>
    </xf>
  </cellXfs>
  <cellStyles count="4">
    <cellStyle name="Komma" xfId="1" builtinId="3"/>
    <cellStyle name="Komma 3" xfId="2"/>
    <cellStyle name="Standard" xfId="0" builtinId="0"/>
    <cellStyle name="Standard 4" xfId="3"/>
  </cellStyles>
  <dxfs count="0"/>
  <tableStyles count="0" defaultTableStyle="TableStyleMedium9" defaultPivotStyle="PivotStyleLight16"/>
  <colors>
    <mruColors>
      <color rgb="FFEEEC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trlProps/ctrlProp1.xml><?xml version="1.0" encoding="utf-8"?>
<formControlPr xmlns="http://schemas.microsoft.com/office/spreadsheetml/2009/9/main" objectType="Radio" checked="Checked" firstButton="1" fmlaLink="Uebersetzungen!$B$2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523875</xdr:colOff>
      <xdr:row>5</xdr:row>
      <xdr:rowOff>28575</xdr:rowOff>
    </xdr:to>
    <xdr:pic>
      <xdr:nvPicPr>
        <xdr:cNvPr id="4210" name="Grafik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97205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542925</xdr:colOff>
      <xdr:row>0</xdr:row>
      <xdr:rowOff>28575</xdr:rowOff>
    </xdr:from>
    <xdr:to>
      <xdr:col>7</xdr:col>
      <xdr:colOff>628650</xdr:colOff>
      <xdr:row>4</xdr:row>
      <xdr:rowOff>152400</xdr:rowOff>
    </xdr:to>
    <xdr:grpSp>
      <xdr:nvGrpSpPr>
        <xdr:cNvPr id="4211" name="Gruppieren 7"/>
        <xdr:cNvGrpSpPr>
          <a:grpSpLocks/>
        </xdr:cNvGrpSpPr>
      </xdr:nvGrpSpPr>
      <xdr:grpSpPr bwMode="auto">
        <a:xfrm>
          <a:off x="4991100" y="28575"/>
          <a:ext cx="2400300" cy="885825"/>
          <a:chOff x="4991100" y="38100"/>
          <a:chExt cx="2400914" cy="888473"/>
        </a:xfrm>
        <a:solidFill>
          <a:srgbClr val="00B0F0"/>
        </a:solidFill>
      </xdr:grpSpPr>
      <xdr:sp macro="" textlink="">
        <xdr:nvSpPr>
          <xdr:cNvPr id="9" name="Rechteck 8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/>
        </xdr:nvSpPr>
        <xdr:spPr>
          <a:xfrm>
            <a:off x="4991100" y="38100"/>
            <a:ext cx="2400914" cy="888473"/>
          </a:xfrm>
          <a:prstGeom prst="rect">
            <a:avLst/>
          </a:prstGeom>
          <a:grpFill/>
          <a:ln>
            <a:solidFill>
              <a:sysClr val="windowText" lastClr="000000"/>
            </a:solidFill>
          </a:ln>
        </xdr:spPr>
        <xdr:style>
          <a:lnRef idx="2">
            <a:schemeClr val="accent3">
              <a:shade val="50000"/>
            </a:schemeClr>
          </a:lnRef>
          <a:fillRef idx="1">
            <a:schemeClr val="accent3"/>
          </a:fillRef>
          <a:effectRef idx="0">
            <a:schemeClr val="accent3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lang="de-CH" sz="1400" b="1">
                <a:solidFill>
                  <a:sysClr val="windowText" lastClr="000000"/>
                </a:solidFill>
              </a:rPr>
              <a:t>Sprache/Lingua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4207" name="Option Button 1135" hidden="1">
                <a:extLst>
                  <a:ext uri="{63B3BB69-23CF-44E3-9099-C40C66FF867C}">
                    <a14:compatExt spid="_x0000_s4207"/>
                  </a:ext>
                </a:extLst>
              </xdr:cNvPr>
              <xdr:cNvSpPr/>
            </xdr:nvSpPr>
            <xdr:spPr bwMode="auto">
              <a:xfrm>
                <a:off x="5627621" y="299412"/>
                <a:ext cx="1049702" cy="22728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de-CH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Deutsch</a:t>
                </a:r>
              </a:p>
            </xdr:txBody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4208" name="Option Button 1136" hidden="1">
                <a:extLst>
                  <a:ext uri="{63B3BB69-23CF-44E3-9099-C40C66FF867C}">
                    <a14:compatExt spid="_x0000_s4208"/>
                  </a:ext>
                </a:extLst>
              </xdr:cNvPr>
              <xdr:cNvSpPr/>
            </xdr:nvSpPr>
            <xdr:spPr bwMode="auto">
              <a:xfrm>
                <a:off x="5627621" y="485376"/>
                <a:ext cx="1407047" cy="2066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de-CH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Rumantsch Grischun</a:t>
                </a:r>
              </a:p>
            </xdr:txBody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4209" name="Option Button 1137" hidden="1">
                <a:extLst>
                  <a:ext uri="{63B3BB69-23CF-44E3-9099-C40C66FF867C}">
                    <a14:compatExt spid="_x0000_s4209"/>
                  </a:ext>
                </a:extLst>
              </xdr:cNvPr>
              <xdr:cNvSpPr/>
            </xdr:nvSpPr>
            <xdr:spPr bwMode="auto">
              <a:xfrm>
                <a:off x="5627621" y="650673"/>
                <a:ext cx="1049702" cy="22728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de-CH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Italiano</a:t>
                </a:r>
              </a:p>
            </xdr:txBody>
          </xdr:sp>
        </mc:Choice>
        <mc:Fallback/>
      </mc:AlternateContent>
    </xdr:grp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/>
  <dimension ref="A1:T133"/>
  <sheetViews>
    <sheetView tabSelected="1" workbookViewId="0"/>
  </sheetViews>
  <sheetFormatPr baseColWidth="10" defaultRowHeight="12.75" x14ac:dyDescent="0.2"/>
  <cols>
    <col min="1" max="1" width="32" style="1" customWidth="1"/>
    <col min="2" max="19" width="11.5703125" style="1" customWidth="1"/>
    <col min="20" max="16384" width="11.42578125" style="1"/>
  </cols>
  <sheetData>
    <row r="1" spans="1:20" s="2" customFormat="1" x14ac:dyDescent="0.2"/>
    <row r="2" spans="1:20" s="2" customFormat="1" ht="15.75" x14ac:dyDescent="0.25">
      <c r="B2" s="3"/>
      <c r="C2" s="8"/>
      <c r="D2" s="8"/>
    </row>
    <row r="3" spans="1:20" s="2" customFormat="1" ht="15.75" x14ac:dyDescent="0.25">
      <c r="B3" s="3"/>
      <c r="C3" s="8"/>
      <c r="D3" s="8"/>
    </row>
    <row r="4" spans="1:20" s="2" customFormat="1" ht="15.75" x14ac:dyDescent="0.25">
      <c r="B4" s="3"/>
      <c r="C4" s="8"/>
      <c r="D4" s="8"/>
    </row>
    <row r="5" spans="1:20" s="2" customFormat="1" x14ac:dyDescent="0.2"/>
    <row r="6" spans="1:20" s="2" customFormat="1" x14ac:dyDescent="0.2"/>
    <row r="7" spans="1:20" s="4" customFormat="1" ht="15.75" x14ac:dyDescent="0.2">
      <c r="A7" s="39" t="str">
        <f>VLOOKUP("&lt;Fachbereich&gt;",Uebersetzungen!$B$3:$E$22,Uebersetzungen!$B$2+1,FALSE)</f>
        <v>Daten &amp; Statistik</v>
      </c>
      <c r="B7" s="39"/>
      <c r="C7" s="39"/>
      <c r="D7" s="39"/>
      <c r="E7" s="5"/>
      <c r="F7" s="5"/>
      <c r="G7" s="5"/>
      <c r="H7" s="5"/>
      <c r="I7" s="5"/>
      <c r="J7" s="5"/>
      <c r="K7" s="5"/>
      <c r="L7" s="5"/>
    </row>
    <row r="8" spans="1:20" s="4" customFormat="1" ht="15.75" x14ac:dyDescent="0.2">
      <c r="A8" s="6"/>
      <c r="B8" s="6"/>
      <c r="C8" s="6"/>
      <c r="D8" s="6"/>
      <c r="E8" s="5"/>
      <c r="F8" s="5"/>
      <c r="G8" s="5"/>
      <c r="H8" s="5"/>
      <c r="I8" s="5"/>
      <c r="J8" s="5"/>
      <c r="K8" s="5"/>
      <c r="L8" s="5"/>
    </row>
    <row r="9" spans="1:20" s="8" customFormat="1" ht="18" x14ac:dyDescent="0.25">
      <c r="A9" s="7" t="str">
        <f>VLOOKUP("&lt;Titel&gt;",Uebersetzungen!$B$3:$E$22,Uebersetzungen!$B$2+1,FALSE)</f>
        <v>Hotel- und Kurbetriebe Graubünden: Logiernächte nach Herkunftsländern, Kalender- und Tourismusjahr, Winter- und Sommersaison</v>
      </c>
    </row>
    <row r="10" spans="1:20" s="8" customFormat="1" x14ac:dyDescent="0.2"/>
    <row r="11" spans="1:20" s="8" customFormat="1" x14ac:dyDescent="0.2"/>
    <row r="12" spans="1:20" ht="15" x14ac:dyDescent="0.25">
      <c r="A12" s="9" t="str">
        <f>VLOOKUP("&lt;UTitel1&gt;",Uebersetzungen!$B$3:$E$22,Uebersetzungen!$B$2+1,FALSE)</f>
        <v>Kalenderjahr</v>
      </c>
    </row>
    <row r="14" spans="1:20" ht="26.25" customHeight="1" x14ac:dyDescent="0.2">
      <c r="A14" s="27" t="str">
        <f>VLOOKUP("&lt;SpaltenTitel_1&gt;",Uebersetzungen!$B$3:$E$48,Uebersetzungen!$B$2+1,FALSE)</f>
        <v>Herkunftsländer</v>
      </c>
      <c r="B14" s="28">
        <v>2005</v>
      </c>
      <c r="C14" s="28">
        <v>2006</v>
      </c>
      <c r="D14" s="28">
        <v>2007</v>
      </c>
      <c r="E14" s="28">
        <v>2008</v>
      </c>
      <c r="F14" s="28">
        <v>2009</v>
      </c>
      <c r="G14" s="28">
        <v>2010</v>
      </c>
      <c r="H14" s="28">
        <v>2011</v>
      </c>
      <c r="I14" s="28">
        <v>2012</v>
      </c>
      <c r="J14" s="28">
        <v>2013</v>
      </c>
      <c r="K14" s="28">
        <v>2014</v>
      </c>
      <c r="L14" s="28">
        <v>2015</v>
      </c>
      <c r="M14" s="28">
        <v>2016</v>
      </c>
      <c r="N14" s="28">
        <v>2017</v>
      </c>
      <c r="O14" s="28">
        <v>2018</v>
      </c>
      <c r="P14" s="28">
        <v>2019</v>
      </c>
      <c r="Q14" s="28">
        <v>2020</v>
      </c>
      <c r="R14" s="28">
        <v>2021</v>
      </c>
      <c r="S14" s="28">
        <v>2022</v>
      </c>
      <c r="T14" s="28">
        <v>2023</v>
      </c>
    </row>
    <row r="15" spans="1:20" ht="12" customHeight="1" x14ac:dyDescent="0.2">
      <c r="A15" s="10" t="str">
        <f>VLOOKUP("&lt;Zeilentitel_1&gt;",Uebersetzungen!$B$3:$E$48,Uebersetzungen!$B$2+1,FALSE)</f>
        <v>Schweiz</v>
      </c>
      <c r="B15" s="14">
        <v>2861073</v>
      </c>
      <c r="C15" s="14">
        <v>2893953</v>
      </c>
      <c r="D15" s="14">
        <v>2918781</v>
      </c>
      <c r="E15" s="14">
        <v>3101202</v>
      </c>
      <c r="F15" s="14">
        <v>2950163</v>
      </c>
      <c r="G15" s="14">
        <v>2951574</v>
      </c>
      <c r="H15" s="14">
        <v>2863056</v>
      </c>
      <c r="I15" s="14">
        <v>2852180</v>
      </c>
      <c r="J15" s="14">
        <v>2904212</v>
      </c>
      <c r="K15" s="14">
        <v>2868239</v>
      </c>
      <c r="L15" s="14">
        <v>2790412</v>
      </c>
      <c r="M15" s="14">
        <v>2830077</v>
      </c>
      <c r="N15" s="14">
        <v>2982123</v>
      </c>
      <c r="O15" s="14">
        <v>3122451</v>
      </c>
      <c r="P15" s="14">
        <v>3208122</v>
      </c>
      <c r="Q15" s="14">
        <v>3599165</v>
      </c>
      <c r="R15" s="14">
        <v>4034883</v>
      </c>
      <c r="S15" s="14">
        <v>3742997</v>
      </c>
      <c r="T15" s="14">
        <v>3508516</v>
      </c>
    </row>
    <row r="16" spans="1:20" x14ac:dyDescent="0.2">
      <c r="A16" s="10" t="str">
        <f>VLOOKUP("&lt;Zeilentitel_2&gt;",Uebersetzungen!$B$3:$E$48,Uebersetzungen!$B$2+1,FALSE)</f>
        <v>Deutschland</v>
      </c>
      <c r="B16" s="13">
        <v>1424974</v>
      </c>
      <c r="C16" s="13">
        <v>1428150</v>
      </c>
      <c r="D16" s="13">
        <v>1518096</v>
      </c>
      <c r="E16" s="13">
        <v>1621624</v>
      </c>
      <c r="F16" s="13">
        <v>1572135</v>
      </c>
      <c r="G16" s="13">
        <v>1530056</v>
      </c>
      <c r="H16" s="13">
        <v>1294952</v>
      </c>
      <c r="I16" s="13">
        <v>1109566</v>
      </c>
      <c r="J16" s="13">
        <v>1124300</v>
      </c>
      <c r="K16" s="13">
        <v>1056669</v>
      </c>
      <c r="L16" s="13">
        <v>899321</v>
      </c>
      <c r="M16" s="13">
        <v>796535</v>
      </c>
      <c r="N16" s="13">
        <v>779536</v>
      </c>
      <c r="O16" s="13">
        <v>841149</v>
      </c>
      <c r="P16" s="13">
        <v>845242</v>
      </c>
      <c r="Q16" s="13">
        <v>537915</v>
      </c>
      <c r="R16" s="13">
        <v>539578</v>
      </c>
      <c r="S16" s="13">
        <v>746525</v>
      </c>
      <c r="T16" s="13">
        <v>744436</v>
      </c>
    </row>
    <row r="17" spans="1:20" x14ac:dyDescent="0.2">
      <c r="A17" s="10" t="str">
        <f>VLOOKUP("&lt;Zeilentitel_3&gt;",Uebersetzungen!$B$3:$E$48,Uebersetzungen!$B$2+1,FALSE)</f>
        <v>Italien</v>
      </c>
      <c r="B17" s="13">
        <v>246985</v>
      </c>
      <c r="C17" s="13">
        <v>252409</v>
      </c>
      <c r="D17" s="13">
        <v>250837</v>
      </c>
      <c r="E17" s="13">
        <v>253097</v>
      </c>
      <c r="F17" s="13">
        <v>248130</v>
      </c>
      <c r="G17" s="13">
        <v>233825</v>
      </c>
      <c r="H17" s="13">
        <v>203506</v>
      </c>
      <c r="I17" s="13">
        <v>167432</v>
      </c>
      <c r="J17" s="13">
        <v>158681</v>
      </c>
      <c r="K17" s="13">
        <v>162105</v>
      </c>
      <c r="L17" s="13">
        <v>127069</v>
      </c>
      <c r="M17" s="13">
        <v>98313</v>
      </c>
      <c r="N17" s="13">
        <v>96774</v>
      </c>
      <c r="O17" s="13">
        <v>98266</v>
      </c>
      <c r="P17" s="13">
        <v>96112</v>
      </c>
      <c r="Q17" s="13">
        <v>61208</v>
      </c>
      <c r="R17" s="13">
        <v>65277</v>
      </c>
      <c r="S17" s="13">
        <v>98060</v>
      </c>
      <c r="T17" s="13">
        <v>100999</v>
      </c>
    </row>
    <row r="18" spans="1:20" x14ac:dyDescent="0.2">
      <c r="A18" s="10" t="str">
        <f>VLOOKUP("&lt;Zeilentitel_4&gt;",Uebersetzungen!$B$3:$E$48,Uebersetzungen!$B$2+1,FALSE)</f>
        <v>Frankreich</v>
      </c>
      <c r="B18" s="13">
        <v>68778</v>
      </c>
      <c r="C18" s="13">
        <v>69285</v>
      </c>
      <c r="D18" s="13">
        <v>68797</v>
      </c>
      <c r="E18" s="13">
        <v>76475</v>
      </c>
      <c r="F18" s="13">
        <v>77866</v>
      </c>
      <c r="G18" s="13">
        <v>70584</v>
      </c>
      <c r="H18" s="13">
        <v>64132</v>
      </c>
      <c r="I18" s="13">
        <v>57733</v>
      </c>
      <c r="J18" s="13">
        <v>59645</v>
      </c>
      <c r="K18" s="13">
        <v>56210</v>
      </c>
      <c r="L18" s="13">
        <v>51573</v>
      </c>
      <c r="M18" s="13">
        <v>49539</v>
      </c>
      <c r="N18" s="13">
        <v>49902</v>
      </c>
      <c r="O18" s="13">
        <v>52142</v>
      </c>
      <c r="P18" s="13">
        <v>54504</v>
      </c>
      <c r="Q18" s="13">
        <v>41800</v>
      </c>
      <c r="R18" s="13">
        <v>42680</v>
      </c>
      <c r="S18" s="13">
        <v>55750</v>
      </c>
      <c r="T18" s="13">
        <v>54454</v>
      </c>
    </row>
    <row r="19" spans="1:20" x14ac:dyDescent="0.2">
      <c r="A19" s="10" t="str">
        <f>VLOOKUP("&lt;Zeilentitel_5&gt;",Uebersetzungen!$B$3:$E$48,Uebersetzungen!$B$2+1,FALSE)</f>
        <v>Österreich</v>
      </c>
      <c r="B19" s="13">
        <v>50702</v>
      </c>
      <c r="C19" s="13">
        <v>61674</v>
      </c>
      <c r="D19" s="13">
        <v>67713</v>
      </c>
      <c r="E19" s="13">
        <v>76564</v>
      </c>
      <c r="F19" s="13">
        <v>68627</v>
      </c>
      <c r="G19" s="13">
        <v>66082</v>
      </c>
      <c r="H19" s="13">
        <v>62617</v>
      </c>
      <c r="I19" s="13">
        <v>53183</v>
      </c>
      <c r="J19" s="13">
        <v>51074</v>
      </c>
      <c r="K19" s="13">
        <v>54450</v>
      </c>
      <c r="L19" s="13">
        <v>48148</v>
      </c>
      <c r="M19" s="13">
        <v>50917</v>
      </c>
      <c r="N19" s="13">
        <v>67734</v>
      </c>
      <c r="O19" s="13">
        <v>50087</v>
      </c>
      <c r="P19" s="13">
        <v>48953</v>
      </c>
      <c r="Q19" s="13">
        <v>31325</v>
      </c>
      <c r="R19" s="13">
        <v>33719</v>
      </c>
      <c r="S19" s="13">
        <v>45132</v>
      </c>
      <c r="T19" s="13">
        <v>45704</v>
      </c>
    </row>
    <row r="20" spans="1:20" x14ac:dyDescent="0.2">
      <c r="A20" s="10" t="str">
        <f>VLOOKUP("&lt;Zeilentitel_6&gt;",Uebersetzungen!$B$3:$E$48,Uebersetzungen!$B$2+1,FALSE)</f>
        <v>Niederlande</v>
      </c>
      <c r="B20" s="13">
        <v>149717</v>
      </c>
      <c r="C20" s="13">
        <v>162734</v>
      </c>
      <c r="D20" s="13">
        <v>169468</v>
      </c>
      <c r="E20" s="13">
        <v>184186</v>
      </c>
      <c r="F20" s="13">
        <v>172971</v>
      </c>
      <c r="G20" s="13">
        <v>162109</v>
      </c>
      <c r="H20" s="13">
        <v>139110</v>
      </c>
      <c r="I20" s="13">
        <v>111790</v>
      </c>
      <c r="J20" s="13">
        <v>115356</v>
      </c>
      <c r="K20" s="13">
        <v>107496</v>
      </c>
      <c r="L20" s="13">
        <v>92748</v>
      </c>
      <c r="M20" s="13">
        <v>92376</v>
      </c>
      <c r="N20" s="13">
        <v>96620</v>
      </c>
      <c r="O20" s="13">
        <v>94802</v>
      </c>
      <c r="P20" s="13">
        <v>104237</v>
      </c>
      <c r="Q20" s="13">
        <v>63751</v>
      </c>
      <c r="R20" s="13">
        <v>43924</v>
      </c>
      <c r="S20" s="13">
        <v>104193</v>
      </c>
      <c r="T20" s="13">
        <v>99870</v>
      </c>
    </row>
    <row r="21" spans="1:20" x14ac:dyDescent="0.2">
      <c r="A21" s="10" t="str">
        <f>VLOOKUP("&lt;Zeilentitel_7&gt;",Uebersetzungen!$B$3:$E$48,Uebersetzungen!$B$2+1,FALSE)</f>
        <v>Belgien</v>
      </c>
      <c r="B21" s="13">
        <v>188799</v>
      </c>
      <c r="C21" s="13">
        <v>188515</v>
      </c>
      <c r="D21" s="13">
        <v>171013</v>
      </c>
      <c r="E21" s="13">
        <v>167648</v>
      </c>
      <c r="F21" s="13">
        <v>128799</v>
      </c>
      <c r="G21" s="13">
        <v>111357</v>
      </c>
      <c r="H21" s="13">
        <v>98109</v>
      </c>
      <c r="I21" s="13">
        <v>92847</v>
      </c>
      <c r="J21" s="13">
        <v>89114</v>
      </c>
      <c r="K21" s="13">
        <v>93226</v>
      </c>
      <c r="L21" s="13">
        <v>87357</v>
      </c>
      <c r="M21" s="13">
        <v>78218</v>
      </c>
      <c r="N21" s="13">
        <v>82479</v>
      </c>
      <c r="O21" s="13">
        <v>92007</v>
      </c>
      <c r="P21" s="13">
        <v>93764</v>
      </c>
      <c r="Q21" s="13">
        <v>95793</v>
      </c>
      <c r="R21" s="13">
        <v>103426</v>
      </c>
      <c r="S21" s="13">
        <v>155455</v>
      </c>
      <c r="T21" s="13">
        <v>135484</v>
      </c>
    </row>
    <row r="22" spans="1:20" x14ac:dyDescent="0.2">
      <c r="A22" s="10" t="str">
        <f>VLOOKUP("&lt;Zeilentitel_8&gt;",Uebersetzungen!$B$3:$E$48,Uebersetzungen!$B$2+1,FALSE)</f>
        <v>Luxemburg</v>
      </c>
      <c r="B22" s="13">
        <v>26111</v>
      </c>
      <c r="C22" s="13">
        <v>27796</v>
      </c>
      <c r="D22" s="13">
        <v>28973</v>
      </c>
      <c r="E22" s="13">
        <v>31182</v>
      </c>
      <c r="F22" s="13">
        <v>27788</v>
      </c>
      <c r="G22" s="13">
        <v>28184</v>
      </c>
      <c r="H22" s="13">
        <v>23782</v>
      </c>
      <c r="I22" s="13">
        <v>18171</v>
      </c>
      <c r="J22" s="13">
        <v>18970</v>
      </c>
      <c r="K22" s="13">
        <v>18328</v>
      </c>
      <c r="L22" s="13">
        <v>15100</v>
      </c>
      <c r="M22" s="13">
        <v>14340</v>
      </c>
      <c r="N22" s="13">
        <v>15021</v>
      </c>
      <c r="O22" s="13">
        <v>14672</v>
      </c>
      <c r="P22" s="13">
        <v>16808</v>
      </c>
      <c r="Q22" s="13">
        <v>9667</v>
      </c>
      <c r="R22" s="13">
        <v>14331</v>
      </c>
      <c r="S22" s="13">
        <v>13847</v>
      </c>
      <c r="T22" s="13">
        <v>14759</v>
      </c>
    </row>
    <row r="23" spans="1:20" x14ac:dyDescent="0.2">
      <c r="A23" s="10" t="str">
        <f>VLOOKUP("&lt;Zeilentitel_9&gt;",Uebersetzungen!$B$3:$E$48,Uebersetzungen!$B$2+1,FALSE)</f>
        <v>Vereinigtes Königreich</v>
      </c>
      <c r="B23" s="13">
        <v>190666</v>
      </c>
      <c r="C23" s="13">
        <v>207977</v>
      </c>
      <c r="D23" s="13">
        <v>216272</v>
      </c>
      <c r="E23" s="13">
        <v>239383</v>
      </c>
      <c r="F23" s="13">
        <v>182599</v>
      </c>
      <c r="G23" s="13">
        <v>176337</v>
      </c>
      <c r="H23" s="13">
        <v>149020</v>
      </c>
      <c r="I23" s="13">
        <v>133757</v>
      </c>
      <c r="J23" s="13">
        <v>143716</v>
      </c>
      <c r="K23" s="13">
        <v>140032</v>
      </c>
      <c r="L23" s="13">
        <v>144766</v>
      </c>
      <c r="M23" s="13">
        <v>145245</v>
      </c>
      <c r="N23" s="13">
        <v>147302</v>
      </c>
      <c r="O23" s="13">
        <v>160945</v>
      </c>
      <c r="P23" s="13">
        <v>160355</v>
      </c>
      <c r="Q23" s="13">
        <v>79768</v>
      </c>
      <c r="R23" s="13">
        <v>27831</v>
      </c>
      <c r="S23" s="13">
        <v>147862</v>
      </c>
      <c r="T23" s="13">
        <v>151673</v>
      </c>
    </row>
    <row r="24" spans="1:20" x14ac:dyDescent="0.2">
      <c r="A24" s="10" t="str">
        <f>VLOOKUP("&lt;Zeilentitel_10&gt;",Uebersetzungen!$B$3:$E$48,Uebersetzungen!$B$2+1,FALSE)</f>
        <v>Vereinigte Staaten</v>
      </c>
      <c r="B24" s="13">
        <v>81500</v>
      </c>
      <c r="C24" s="13">
        <v>91388</v>
      </c>
      <c r="D24" s="13">
        <v>94582</v>
      </c>
      <c r="E24" s="13">
        <v>79739</v>
      </c>
      <c r="F24" s="13">
        <v>69854</v>
      </c>
      <c r="G24" s="13">
        <v>77430</v>
      </c>
      <c r="H24" s="13">
        <v>65563</v>
      </c>
      <c r="I24" s="13">
        <v>64541</v>
      </c>
      <c r="J24" s="13">
        <v>74926</v>
      </c>
      <c r="K24" s="13">
        <v>80699</v>
      </c>
      <c r="L24" s="13">
        <v>82400</v>
      </c>
      <c r="M24" s="13">
        <v>86414</v>
      </c>
      <c r="N24" s="13">
        <v>97049</v>
      </c>
      <c r="O24" s="13">
        <v>111289</v>
      </c>
      <c r="P24" s="13">
        <v>121368</v>
      </c>
      <c r="Q24" s="13">
        <v>36826</v>
      </c>
      <c r="R24" s="13">
        <v>30756</v>
      </c>
      <c r="S24" s="13">
        <v>104112</v>
      </c>
      <c r="T24" s="13">
        <v>131597</v>
      </c>
    </row>
    <row r="25" spans="1:20" x14ac:dyDescent="0.2">
      <c r="A25" s="10" t="str">
        <f>VLOOKUP("&lt;Zeilentitel_11&gt;",Uebersetzungen!$B$3:$E$48,Uebersetzungen!$B$2+1,FALSE)</f>
        <v>Polen</v>
      </c>
      <c r="B25" s="13">
        <v>6099</v>
      </c>
      <c r="C25" s="13">
        <v>8207</v>
      </c>
      <c r="D25" s="13">
        <v>10415</v>
      </c>
      <c r="E25" s="13">
        <v>14720</v>
      </c>
      <c r="F25" s="13">
        <v>18392</v>
      </c>
      <c r="G25" s="13">
        <v>23480</v>
      </c>
      <c r="H25" s="13">
        <v>22635</v>
      </c>
      <c r="I25" s="13">
        <v>19312</v>
      </c>
      <c r="J25" s="13">
        <v>25024</v>
      </c>
      <c r="K25" s="13">
        <v>24817</v>
      </c>
      <c r="L25" s="13">
        <v>12411</v>
      </c>
      <c r="M25" s="13">
        <v>18848</v>
      </c>
      <c r="N25" s="13">
        <v>21163</v>
      </c>
      <c r="O25" s="13">
        <v>28058</v>
      </c>
      <c r="P25" s="13">
        <v>27887</v>
      </c>
      <c r="Q25" s="13">
        <v>22047</v>
      </c>
      <c r="R25" s="13">
        <v>81605</v>
      </c>
      <c r="S25" s="13">
        <v>44191</v>
      </c>
      <c r="T25" s="13">
        <v>28394</v>
      </c>
    </row>
    <row r="26" spans="1:20" x14ac:dyDescent="0.2">
      <c r="A26" s="10" t="str">
        <f>VLOOKUP("&lt;Zeilentitel_12&gt;",Uebersetzungen!$B$3:$E$48,Uebersetzungen!$B$2+1,FALSE)</f>
        <v>Tschechische Republik</v>
      </c>
      <c r="B26" s="13">
        <v>6672</v>
      </c>
      <c r="C26" s="13">
        <v>7382</v>
      </c>
      <c r="D26" s="13">
        <v>9069</v>
      </c>
      <c r="E26" s="13">
        <v>14578</v>
      </c>
      <c r="F26" s="13">
        <v>16295</v>
      </c>
      <c r="G26" s="13">
        <v>17210</v>
      </c>
      <c r="H26" s="13">
        <v>15995</v>
      </c>
      <c r="I26" s="13">
        <v>14944</v>
      </c>
      <c r="J26" s="13">
        <v>14522</v>
      </c>
      <c r="K26" s="13">
        <v>15354</v>
      </c>
      <c r="L26" s="13">
        <v>12892</v>
      </c>
      <c r="M26" s="13">
        <v>13759</v>
      </c>
      <c r="N26" s="13">
        <v>17213</v>
      </c>
      <c r="O26" s="13">
        <v>19373</v>
      </c>
      <c r="P26" s="13">
        <v>19193</v>
      </c>
      <c r="Q26" s="13">
        <v>14467</v>
      </c>
      <c r="R26" s="13">
        <v>13061</v>
      </c>
      <c r="S26" s="13">
        <v>21924</v>
      </c>
      <c r="T26" s="13">
        <v>22157</v>
      </c>
    </row>
    <row r="27" spans="1:20" x14ac:dyDescent="0.2">
      <c r="A27" s="10" t="str">
        <f>VLOOKUP("&lt;Zeilentitel_13&gt;",Uebersetzungen!$B$3:$E$48,Uebersetzungen!$B$2+1,FALSE)</f>
        <v>Russland</v>
      </c>
      <c r="B27" s="13">
        <v>27213</v>
      </c>
      <c r="C27" s="13">
        <v>35550</v>
      </c>
      <c r="D27" s="13">
        <v>43139</v>
      </c>
      <c r="E27" s="13">
        <v>55815</v>
      </c>
      <c r="F27" s="13">
        <v>51021</v>
      </c>
      <c r="G27" s="13">
        <v>48079</v>
      </c>
      <c r="H27" s="13">
        <v>53959</v>
      </c>
      <c r="I27" s="13">
        <v>55287</v>
      </c>
      <c r="J27" s="13">
        <v>58293</v>
      </c>
      <c r="K27" s="13">
        <v>60615</v>
      </c>
      <c r="L27" s="13">
        <v>46096</v>
      </c>
      <c r="M27" s="13">
        <v>34825</v>
      </c>
      <c r="N27" s="13">
        <v>38404</v>
      </c>
      <c r="O27" s="13">
        <v>40951</v>
      </c>
      <c r="P27" s="13">
        <v>40508</v>
      </c>
      <c r="Q27" s="13">
        <v>25338</v>
      </c>
      <c r="R27" s="13">
        <v>9599</v>
      </c>
      <c r="S27" s="13">
        <v>11343</v>
      </c>
      <c r="T27" s="13">
        <v>9146</v>
      </c>
    </row>
    <row r="28" spans="1:20" x14ac:dyDescent="0.2">
      <c r="A28" s="10" t="str">
        <f>VLOOKUP("&lt;Zeilentitel_14&gt;",Uebersetzungen!$B$3:$E$48,Uebersetzungen!$B$2+1,FALSE)</f>
        <v>Schweden</v>
      </c>
      <c r="B28" s="13">
        <v>15505</v>
      </c>
      <c r="C28" s="13">
        <v>18511</v>
      </c>
      <c r="D28" s="13">
        <v>21171</v>
      </c>
      <c r="E28" s="13">
        <v>24424</v>
      </c>
      <c r="F28" s="13">
        <v>20991</v>
      </c>
      <c r="G28" s="13">
        <v>22849</v>
      </c>
      <c r="H28" s="13">
        <v>20611</v>
      </c>
      <c r="I28" s="13">
        <v>19193</v>
      </c>
      <c r="J28" s="13">
        <v>18500</v>
      </c>
      <c r="K28" s="13">
        <v>23111</v>
      </c>
      <c r="L28" s="13">
        <v>21642</v>
      </c>
      <c r="M28" s="13">
        <v>19170</v>
      </c>
      <c r="N28" s="13">
        <v>20749</v>
      </c>
      <c r="O28" s="13">
        <v>21709</v>
      </c>
      <c r="P28" s="13">
        <v>20683</v>
      </c>
      <c r="Q28" s="13">
        <v>10317</v>
      </c>
      <c r="R28" s="13">
        <v>4329</v>
      </c>
      <c r="S28" s="13">
        <v>18170</v>
      </c>
      <c r="T28" s="13">
        <v>16753</v>
      </c>
    </row>
    <row r="29" spans="1:20" x14ac:dyDescent="0.2">
      <c r="A29" s="10" t="str">
        <f>VLOOKUP("&lt;Zeilentitel_15&gt;",Uebersetzungen!$B$3:$E$48,Uebersetzungen!$B$2+1,FALSE)</f>
        <v>Norwegen</v>
      </c>
      <c r="B29" s="13">
        <v>6753</v>
      </c>
      <c r="C29" s="13">
        <v>8922</v>
      </c>
      <c r="D29" s="13">
        <v>10001</v>
      </c>
      <c r="E29" s="13">
        <v>10470</v>
      </c>
      <c r="F29" s="13">
        <v>9568</v>
      </c>
      <c r="G29" s="13">
        <v>9506</v>
      </c>
      <c r="H29" s="13">
        <v>11187</v>
      </c>
      <c r="I29" s="13">
        <v>9383</v>
      </c>
      <c r="J29" s="13">
        <v>10092</v>
      </c>
      <c r="K29" s="13">
        <v>11850</v>
      </c>
      <c r="L29" s="13">
        <v>10340</v>
      </c>
      <c r="M29" s="13">
        <v>10655</v>
      </c>
      <c r="N29" s="13">
        <v>13437</v>
      </c>
      <c r="O29" s="13">
        <v>11662</v>
      </c>
      <c r="P29" s="13">
        <v>10038</v>
      </c>
      <c r="Q29" s="13">
        <v>3860</v>
      </c>
      <c r="R29" s="13">
        <v>2273</v>
      </c>
      <c r="S29" s="13">
        <v>7811</v>
      </c>
      <c r="T29" s="13">
        <v>7961</v>
      </c>
    </row>
    <row r="30" spans="1:20" x14ac:dyDescent="0.2">
      <c r="A30" s="10" t="str">
        <f>VLOOKUP("&lt;Zeilentitel_16&gt;",Uebersetzungen!$B$3:$E$48,Uebersetzungen!$B$2+1,FALSE)</f>
        <v>Dänemark</v>
      </c>
      <c r="B30" s="13">
        <v>13997</v>
      </c>
      <c r="C30" s="13">
        <v>12528</v>
      </c>
      <c r="D30" s="13">
        <v>17850</v>
      </c>
      <c r="E30" s="13">
        <v>18991</v>
      </c>
      <c r="F30" s="13">
        <v>17565</v>
      </c>
      <c r="G30" s="13">
        <v>20567</v>
      </c>
      <c r="H30" s="13">
        <v>22930</v>
      </c>
      <c r="I30" s="13">
        <v>19158</v>
      </c>
      <c r="J30" s="13">
        <v>20605</v>
      </c>
      <c r="K30" s="13">
        <v>13906</v>
      </c>
      <c r="L30" s="13">
        <v>10871</v>
      </c>
      <c r="M30" s="13">
        <v>11259</v>
      </c>
      <c r="N30" s="13">
        <v>12079</v>
      </c>
      <c r="O30" s="13">
        <v>15977</v>
      </c>
      <c r="P30" s="13">
        <v>15710</v>
      </c>
      <c r="Q30" s="13">
        <v>8537</v>
      </c>
      <c r="R30" s="13">
        <v>7094</v>
      </c>
      <c r="S30" s="13">
        <v>14992</v>
      </c>
      <c r="T30" s="13">
        <v>13164</v>
      </c>
    </row>
    <row r="31" spans="1:20" x14ac:dyDescent="0.2">
      <c r="A31" s="10" t="str">
        <f>VLOOKUP("&lt;Zeilentitel_17&gt;",Uebersetzungen!$B$3:$E$48,Uebersetzungen!$B$2+1,FALSE)</f>
        <v>Finnland</v>
      </c>
      <c r="B31" s="13">
        <v>7583</v>
      </c>
      <c r="C31" s="13">
        <v>5532</v>
      </c>
      <c r="D31" s="13">
        <v>8127</v>
      </c>
      <c r="E31" s="13">
        <v>9618</v>
      </c>
      <c r="F31" s="13">
        <v>13821</v>
      </c>
      <c r="G31" s="13">
        <v>12293</v>
      </c>
      <c r="H31" s="13">
        <v>12523</v>
      </c>
      <c r="I31" s="13">
        <v>8756</v>
      </c>
      <c r="J31" s="13">
        <v>8647</v>
      </c>
      <c r="K31" s="13">
        <v>8316</v>
      </c>
      <c r="L31" s="13">
        <v>7894</v>
      </c>
      <c r="M31" s="13">
        <v>7258</v>
      </c>
      <c r="N31" s="13">
        <v>9256</v>
      </c>
      <c r="O31" s="13">
        <v>8725</v>
      </c>
      <c r="P31" s="13">
        <v>8961</v>
      </c>
      <c r="Q31" s="13">
        <v>4371</v>
      </c>
      <c r="R31" s="13">
        <v>2204</v>
      </c>
      <c r="S31" s="13">
        <v>7543</v>
      </c>
      <c r="T31" s="13">
        <v>8609</v>
      </c>
    </row>
    <row r="32" spans="1:20" x14ac:dyDescent="0.2">
      <c r="A32" s="10" t="str">
        <f>VLOOKUP("&lt;Zeilentitel_18&gt;",Uebersetzungen!$B$3:$E$48,Uebersetzungen!$B$2+1,FALSE)</f>
        <v>Japan</v>
      </c>
      <c r="B32" s="13">
        <v>37437</v>
      </c>
      <c r="C32" s="13">
        <v>34406</v>
      </c>
      <c r="D32" s="13">
        <v>33543</v>
      </c>
      <c r="E32" s="13">
        <v>33307</v>
      </c>
      <c r="F32" s="13">
        <v>42657</v>
      </c>
      <c r="G32" s="13">
        <v>50644</v>
      </c>
      <c r="H32" s="13">
        <v>44982</v>
      </c>
      <c r="I32" s="13">
        <v>49758</v>
      </c>
      <c r="J32" s="13">
        <v>50079</v>
      </c>
      <c r="K32" s="13">
        <v>40376</v>
      </c>
      <c r="L32" s="13">
        <v>35467</v>
      </c>
      <c r="M32" s="13">
        <v>31261</v>
      </c>
      <c r="N32" s="13">
        <v>32894</v>
      </c>
      <c r="O32" s="13">
        <v>33434</v>
      </c>
      <c r="P32" s="13">
        <v>35985</v>
      </c>
      <c r="Q32" s="13">
        <v>2485</v>
      </c>
      <c r="R32" s="13">
        <v>864</v>
      </c>
      <c r="S32" s="13">
        <v>4149</v>
      </c>
      <c r="T32" s="13">
        <v>15413</v>
      </c>
    </row>
    <row r="33" spans="1:20" x14ac:dyDescent="0.2">
      <c r="A33" s="10" t="str">
        <f>VLOOKUP("&lt;Zeilentitel_19&gt;",Uebersetzungen!$B$3:$E$48,Uebersetzungen!$B$2+1,FALSE)</f>
        <v>China (inkl. Hongkong) / Taiwan</v>
      </c>
      <c r="B33" s="13">
        <v>7075</v>
      </c>
      <c r="C33" s="13">
        <v>7105</v>
      </c>
      <c r="D33" s="13">
        <v>9155</v>
      </c>
      <c r="E33" s="13">
        <v>7537</v>
      </c>
      <c r="F33" s="13">
        <v>8346</v>
      </c>
      <c r="G33" s="13">
        <v>9972</v>
      </c>
      <c r="H33" s="13">
        <v>14547</v>
      </c>
      <c r="I33" s="13">
        <v>17139</v>
      </c>
      <c r="J33" s="13">
        <v>18219</v>
      </c>
      <c r="K33" s="13">
        <v>22562</v>
      </c>
      <c r="L33" s="13">
        <v>27752</v>
      </c>
      <c r="M33" s="13">
        <v>35289</v>
      </c>
      <c r="N33" s="13">
        <v>44408</v>
      </c>
      <c r="O33" s="13">
        <v>53404</v>
      </c>
      <c r="P33" s="13">
        <v>59046</v>
      </c>
      <c r="Q33" s="13">
        <v>8542</v>
      </c>
      <c r="R33" s="13">
        <v>1480</v>
      </c>
      <c r="S33" s="13">
        <v>7201</v>
      </c>
      <c r="T33" s="13">
        <v>31460</v>
      </c>
    </row>
    <row r="34" spans="1:20" x14ac:dyDescent="0.2">
      <c r="A34" s="10" t="str">
        <f>VLOOKUP("&lt;Zeilentitel_20&gt;",Uebersetzungen!$B$3:$E$48,Uebersetzungen!$B$2+1,FALSE)</f>
        <v xml:space="preserve">Indien </v>
      </c>
      <c r="B34" s="13">
        <v>1848</v>
      </c>
      <c r="C34" s="13">
        <v>2983</v>
      </c>
      <c r="D34" s="13">
        <v>3224</v>
      </c>
      <c r="E34" s="13">
        <v>4139</v>
      </c>
      <c r="F34" s="13">
        <v>3563</v>
      </c>
      <c r="G34" s="13">
        <v>4251</v>
      </c>
      <c r="H34" s="13">
        <v>4989</v>
      </c>
      <c r="I34" s="13">
        <v>5283</v>
      </c>
      <c r="J34" s="13">
        <v>4751</v>
      </c>
      <c r="K34" s="13">
        <v>5528</v>
      </c>
      <c r="L34" s="13">
        <v>5738</v>
      </c>
      <c r="M34" s="13">
        <v>6345</v>
      </c>
      <c r="N34" s="13">
        <v>10557</v>
      </c>
      <c r="O34" s="13">
        <v>9594</v>
      </c>
      <c r="P34" s="13">
        <v>17039</v>
      </c>
      <c r="Q34" s="13">
        <v>1999</v>
      </c>
      <c r="R34" s="13">
        <v>2187</v>
      </c>
      <c r="S34" s="13">
        <v>7309</v>
      </c>
      <c r="T34" s="13">
        <v>11554</v>
      </c>
    </row>
    <row r="35" spans="1:20" x14ac:dyDescent="0.2">
      <c r="A35" s="10" t="str">
        <f>VLOOKUP("&lt;Zeilentitel_21&gt;",Uebersetzungen!$B$3:$E$48,Uebersetzungen!$B$2+1,FALSE)</f>
        <v>Brasilien</v>
      </c>
      <c r="B35" s="13">
        <v>4378</v>
      </c>
      <c r="C35" s="13">
        <v>5449</v>
      </c>
      <c r="D35" s="13">
        <v>5996</v>
      </c>
      <c r="E35" s="13">
        <v>7455</v>
      </c>
      <c r="F35" s="13">
        <v>6510</v>
      </c>
      <c r="G35" s="13">
        <v>7949</v>
      </c>
      <c r="H35" s="13">
        <v>10744</v>
      </c>
      <c r="I35" s="13">
        <v>12449</v>
      </c>
      <c r="J35" s="13">
        <v>10622</v>
      </c>
      <c r="K35" s="13">
        <v>11607</v>
      </c>
      <c r="L35" s="13">
        <v>12178</v>
      </c>
      <c r="M35" s="13">
        <v>11526</v>
      </c>
      <c r="N35" s="13">
        <v>14414</v>
      </c>
      <c r="O35" s="13">
        <v>15901</v>
      </c>
      <c r="P35" s="13">
        <v>16400</v>
      </c>
      <c r="Q35" s="13">
        <v>12874</v>
      </c>
      <c r="R35" s="13">
        <v>3749</v>
      </c>
      <c r="S35" s="13">
        <v>18935</v>
      </c>
      <c r="T35" s="13">
        <v>20624</v>
      </c>
    </row>
    <row r="36" spans="1:20" x14ac:dyDescent="0.2">
      <c r="A36" s="10" t="str">
        <f>VLOOKUP("&lt;Zeilentitel_22&gt;",Uebersetzungen!$B$3:$E$48,Uebersetzungen!$B$2+1,FALSE)</f>
        <v>Golfstaaten</v>
      </c>
      <c r="B36" s="13">
        <v>5173</v>
      </c>
      <c r="C36" s="13">
        <v>5847</v>
      </c>
      <c r="D36" s="13">
        <v>6955</v>
      </c>
      <c r="E36" s="13">
        <v>8595</v>
      </c>
      <c r="F36" s="13">
        <v>8366</v>
      </c>
      <c r="G36" s="13">
        <v>10300</v>
      </c>
      <c r="H36" s="13">
        <v>7762</v>
      </c>
      <c r="I36" s="13">
        <v>10919</v>
      </c>
      <c r="J36" s="13">
        <v>12410</v>
      </c>
      <c r="K36" s="13">
        <v>14914</v>
      </c>
      <c r="L36" s="13">
        <v>16324</v>
      </c>
      <c r="M36" s="13">
        <v>18372</v>
      </c>
      <c r="N36" s="13">
        <v>18626</v>
      </c>
      <c r="O36" s="13">
        <v>20546</v>
      </c>
      <c r="P36" s="13">
        <v>18779</v>
      </c>
      <c r="Q36" s="13">
        <v>6654</v>
      </c>
      <c r="R36" s="13">
        <v>9724</v>
      </c>
      <c r="S36" s="13">
        <v>18482</v>
      </c>
      <c r="T36" s="13">
        <v>25254</v>
      </c>
    </row>
    <row r="37" spans="1:20" x14ac:dyDescent="0.2">
      <c r="A37" s="37" t="str">
        <f>VLOOKUP("&lt;Zeilentitel_23&gt;",Uebersetzungen!$B$3:$E$48,Uebersetzungen!$B$2+1,FALSE)</f>
        <v>Übrige Herkunftsländer</v>
      </c>
      <c r="B37" s="38">
        <v>140496</v>
      </c>
      <c r="C37" s="38">
        <v>170232</v>
      </c>
      <c r="D37" s="38">
        <v>184598</v>
      </c>
      <c r="E37" s="38">
        <v>199099</v>
      </c>
      <c r="F37" s="38">
        <v>169409</v>
      </c>
      <c r="G37" s="38">
        <v>162817</v>
      </c>
      <c r="H37" s="38">
        <v>158911</v>
      </c>
      <c r="I37" s="38">
        <v>161414</v>
      </c>
      <c r="J37" s="38">
        <v>169217</v>
      </c>
      <c r="K37" s="38">
        <v>161815</v>
      </c>
      <c r="L37" s="38">
        <v>158802</v>
      </c>
      <c r="M37" s="38">
        <v>166906</v>
      </c>
      <c r="N37" s="38">
        <v>185619</v>
      </c>
      <c r="O37" s="38">
        <v>215068</v>
      </c>
      <c r="P37" s="38">
        <v>216322</v>
      </c>
      <c r="Q37" s="38">
        <v>91261</v>
      </c>
      <c r="R37" s="38">
        <v>78581</v>
      </c>
      <c r="S37" s="38">
        <v>170597</v>
      </c>
      <c r="T37" s="38">
        <v>228061</v>
      </c>
    </row>
    <row r="38" spans="1:20" x14ac:dyDescent="0.2">
      <c r="A38" s="27" t="str">
        <f>VLOOKUP("&lt;Zeilentitel_24&gt;",Uebersetzungen!$B$3:$E$48,Uebersetzungen!$B$2+1,FALSE)</f>
        <v>Graubünden</v>
      </c>
      <c r="B38" s="28">
        <v>5569534</v>
      </c>
      <c r="C38" s="28">
        <v>5706535</v>
      </c>
      <c r="D38" s="28">
        <v>5867775</v>
      </c>
      <c r="E38" s="28">
        <v>6239848</v>
      </c>
      <c r="F38" s="28">
        <v>5885436</v>
      </c>
      <c r="G38" s="28">
        <v>5807455</v>
      </c>
      <c r="H38" s="28">
        <v>5365622</v>
      </c>
      <c r="I38" s="28">
        <v>5064195</v>
      </c>
      <c r="J38" s="28">
        <v>5160975</v>
      </c>
      <c r="K38" s="28">
        <v>5052225</v>
      </c>
      <c r="L38" s="28">
        <v>4717301</v>
      </c>
      <c r="M38" s="28">
        <v>4627447</v>
      </c>
      <c r="N38" s="28">
        <v>4853359</v>
      </c>
      <c r="O38" s="28">
        <v>5132212</v>
      </c>
      <c r="P38" s="28">
        <v>5256016</v>
      </c>
      <c r="Q38" s="28">
        <v>4769970</v>
      </c>
      <c r="R38" s="28">
        <v>5153155</v>
      </c>
      <c r="S38" s="28">
        <v>5566580</v>
      </c>
      <c r="T38" s="28">
        <v>5426042</v>
      </c>
    </row>
    <row r="39" spans="1:20" x14ac:dyDescent="0.2"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P39" s="19"/>
      <c r="Q39" s="19"/>
      <c r="R39" s="19"/>
      <c r="S39" s="19"/>
      <c r="T39" s="19"/>
    </row>
    <row r="41" spans="1:20" ht="15" x14ac:dyDescent="0.25">
      <c r="A41" s="9" t="str">
        <f>VLOOKUP("&lt;UTitel2&gt;",Uebersetzungen!$B$3:$E$22,Uebersetzungen!$B$2+1,FALSE)</f>
        <v>Tourismusjahr</v>
      </c>
    </row>
    <row r="43" spans="1:20" ht="26.25" customHeight="1" x14ac:dyDescent="0.2">
      <c r="A43" s="27" t="str">
        <f>VLOOKUP("&lt;SpaltenTitel_1&gt;",Uebersetzungen!$B$3:$E$48,Uebersetzungen!$B$2+1,FALSE)</f>
        <v>Herkunftsländer</v>
      </c>
      <c r="B43" s="28" t="s">
        <v>2</v>
      </c>
      <c r="C43" s="28" t="s">
        <v>3</v>
      </c>
      <c r="D43" s="28" t="s">
        <v>4</v>
      </c>
      <c r="E43" s="28" t="s">
        <v>5</v>
      </c>
      <c r="F43" s="28" t="s">
        <v>6</v>
      </c>
      <c r="G43" s="28" t="s">
        <v>7</v>
      </c>
      <c r="H43" s="28" t="s">
        <v>13</v>
      </c>
      <c r="I43" s="28" t="s">
        <v>33</v>
      </c>
      <c r="J43" s="28" t="s">
        <v>35</v>
      </c>
      <c r="K43" s="28" t="s">
        <v>36</v>
      </c>
      <c r="L43" s="28" t="s">
        <v>37</v>
      </c>
      <c r="M43" s="28" t="s">
        <v>43</v>
      </c>
      <c r="N43" s="28" t="s">
        <v>44</v>
      </c>
      <c r="O43" s="28" t="s">
        <v>45</v>
      </c>
      <c r="P43" s="28" t="s">
        <v>47</v>
      </c>
      <c r="Q43" s="28" t="s">
        <v>48</v>
      </c>
      <c r="R43" s="28" t="s">
        <v>49</v>
      </c>
      <c r="S43" s="28" t="s">
        <v>165</v>
      </c>
      <c r="T43" s="28"/>
    </row>
    <row r="44" spans="1:20" x14ac:dyDescent="0.2">
      <c r="A44" s="10" t="str">
        <f>VLOOKUP("&lt;Zeilentitel_1&gt;",Uebersetzungen!$B$3:$E$48,Uebersetzungen!$B$2+1,FALSE)</f>
        <v>Schweiz</v>
      </c>
      <c r="B44" s="14">
        <v>2890655</v>
      </c>
      <c r="C44" s="14">
        <v>2881287</v>
      </c>
      <c r="D44" s="14">
        <v>3087090</v>
      </c>
      <c r="E44" s="14">
        <v>2956944</v>
      </c>
      <c r="F44" s="14">
        <v>2957979</v>
      </c>
      <c r="G44" s="14">
        <v>2874845</v>
      </c>
      <c r="H44" s="14">
        <v>2825020</v>
      </c>
      <c r="I44" s="14">
        <v>2891661</v>
      </c>
      <c r="J44" s="14">
        <v>2869157</v>
      </c>
      <c r="K44" s="14">
        <v>2816685</v>
      </c>
      <c r="L44" s="14">
        <v>2833629</v>
      </c>
      <c r="M44" s="14">
        <v>2953844</v>
      </c>
      <c r="N44" s="14">
        <v>3108723</v>
      </c>
      <c r="O44" s="13">
        <v>3182330</v>
      </c>
      <c r="P44" s="13">
        <v>3568032</v>
      </c>
      <c r="Q44" s="13">
        <v>3986156</v>
      </c>
      <c r="R44" s="13">
        <v>3807117</v>
      </c>
      <c r="S44" s="13">
        <f>S73+T102</f>
        <v>3506540</v>
      </c>
      <c r="T44" s="13"/>
    </row>
    <row r="45" spans="1:20" x14ac:dyDescent="0.2">
      <c r="A45" s="10" t="str">
        <f>VLOOKUP("&lt;Zeilentitel_2&gt;",Uebersetzungen!$B$3:$E$48,Uebersetzungen!$B$2+1,FALSE)</f>
        <v>Deutschland</v>
      </c>
      <c r="B45" s="13">
        <v>1431226</v>
      </c>
      <c r="C45" s="13">
        <v>1496377</v>
      </c>
      <c r="D45" s="13">
        <v>1607239</v>
      </c>
      <c r="E45" s="13">
        <v>1573904</v>
      </c>
      <c r="F45" s="13">
        <v>1547422</v>
      </c>
      <c r="G45" s="13">
        <v>1330572</v>
      </c>
      <c r="H45" s="13">
        <v>1098028</v>
      </c>
      <c r="I45" s="13">
        <v>1118539</v>
      </c>
      <c r="J45" s="13">
        <v>1058225</v>
      </c>
      <c r="K45" s="15">
        <v>934086</v>
      </c>
      <c r="L45" s="14">
        <v>800404</v>
      </c>
      <c r="M45" s="14">
        <v>777880</v>
      </c>
      <c r="N45" s="14">
        <v>828999</v>
      </c>
      <c r="O45" s="13">
        <v>842682</v>
      </c>
      <c r="P45" s="13">
        <v>606941</v>
      </c>
      <c r="Q45" s="13">
        <v>480469</v>
      </c>
      <c r="R45" s="13">
        <v>746541</v>
      </c>
      <c r="S45" s="13">
        <f t="shared" ref="S45:S67" si="0">S74+T103</f>
        <v>743354</v>
      </c>
      <c r="T45" s="13"/>
    </row>
    <row r="46" spans="1:20" x14ac:dyDescent="0.2">
      <c r="A46" s="10" t="str">
        <f>VLOOKUP("&lt;Zeilentitel_3&gt;",Uebersetzungen!$B$3:$E$48,Uebersetzungen!$B$2+1,FALSE)</f>
        <v>Italien</v>
      </c>
      <c r="B46" s="13">
        <v>250471</v>
      </c>
      <c r="C46" s="13">
        <v>246260</v>
      </c>
      <c r="D46" s="13">
        <v>253788</v>
      </c>
      <c r="E46" s="13">
        <v>247215</v>
      </c>
      <c r="F46" s="13">
        <v>239399</v>
      </c>
      <c r="G46" s="13">
        <v>209133</v>
      </c>
      <c r="H46" s="13">
        <v>167694</v>
      </c>
      <c r="I46" s="13">
        <v>158965</v>
      </c>
      <c r="J46" s="13">
        <v>162051</v>
      </c>
      <c r="K46" s="15">
        <v>130375</v>
      </c>
      <c r="L46" s="14">
        <v>99491</v>
      </c>
      <c r="M46" s="14">
        <v>94003</v>
      </c>
      <c r="N46" s="14">
        <v>99498</v>
      </c>
      <c r="O46" s="13">
        <v>96338</v>
      </c>
      <c r="P46" s="13">
        <v>73056</v>
      </c>
      <c r="Q46" s="13">
        <v>55533</v>
      </c>
      <c r="R46" s="13">
        <v>93401</v>
      </c>
      <c r="S46" s="13">
        <f t="shared" si="0"/>
        <v>99984</v>
      </c>
      <c r="T46" s="13"/>
    </row>
    <row r="47" spans="1:20" x14ac:dyDescent="0.2">
      <c r="A47" s="10" t="str">
        <f>VLOOKUP("&lt;Zeilentitel_4&gt;",Uebersetzungen!$B$3:$E$48,Uebersetzungen!$B$2+1,FALSE)</f>
        <v>Frankreich</v>
      </c>
      <c r="B47" s="13">
        <v>69922</v>
      </c>
      <c r="C47" s="13">
        <v>68008</v>
      </c>
      <c r="D47" s="13">
        <v>75785</v>
      </c>
      <c r="E47" s="13">
        <v>78073</v>
      </c>
      <c r="F47" s="13">
        <v>71263</v>
      </c>
      <c r="G47" s="13">
        <v>64645</v>
      </c>
      <c r="H47" s="13">
        <v>58458</v>
      </c>
      <c r="I47" s="13">
        <v>59369</v>
      </c>
      <c r="J47" s="13">
        <v>56393</v>
      </c>
      <c r="K47" s="15">
        <v>51790</v>
      </c>
      <c r="L47" s="14">
        <v>50169</v>
      </c>
      <c r="M47" s="14">
        <v>49701</v>
      </c>
      <c r="N47" s="14">
        <v>51416</v>
      </c>
      <c r="O47" s="13">
        <v>54816</v>
      </c>
      <c r="P47" s="13">
        <v>41370</v>
      </c>
      <c r="Q47" s="13">
        <v>42503</v>
      </c>
      <c r="R47" s="13">
        <v>54976</v>
      </c>
      <c r="S47" s="13">
        <f t="shared" si="0"/>
        <v>55049</v>
      </c>
      <c r="T47" s="13"/>
    </row>
    <row r="48" spans="1:20" x14ac:dyDescent="0.2">
      <c r="A48" s="10" t="str">
        <f>VLOOKUP("&lt;Zeilentitel_5&gt;",Uebersetzungen!$B$3:$E$48,Uebersetzungen!$B$2+1,FALSE)</f>
        <v>Österreich</v>
      </c>
      <c r="B48" s="13">
        <v>62209</v>
      </c>
      <c r="C48" s="13">
        <v>66976</v>
      </c>
      <c r="D48" s="13">
        <v>75983</v>
      </c>
      <c r="E48" s="13">
        <v>69633</v>
      </c>
      <c r="F48" s="13">
        <v>65494</v>
      </c>
      <c r="G48" s="13">
        <v>63544</v>
      </c>
      <c r="H48" s="13">
        <v>52509</v>
      </c>
      <c r="I48" s="13">
        <v>51858</v>
      </c>
      <c r="J48" s="13">
        <v>53151</v>
      </c>
      <c r="K48" s="15">
        <v>48972</v>
      </c>
      <c r="L48" s="14">
        <v>50453</v>
      </c>
      <c r="M48" s="14">
        <v>68468</v>
      </c>
      <c r="N48" s="14">
        <v>50268</v>
      </c>
      <c r="O48" s="13">
        <v>47893</v>
      </c>
      <c r="P48" s="13">
        <v>32795</v>
      </c>
      <c r="Q48" s="13">
        <v>32174</v>
      </c>
      <c r="R48" s="13">
        <v>45894</v>
      </c>
      <c r="S48" s="13">
        <f t="shared" si="0"/>
        <v>45690</v>
      </c>
      <c r="T48" s="13"/>
    </row>
    <row r="49" spans="1:20" x14ac:dyDescent="0.2">
      <c r="A49" s="10" t="str">
        <f>VLOOKUP("&lt;Zeilentitel_6&gt;",Uebersetzungen!$B$3:$E$48,Uebersetzungen!$B$2+1,FALSE)</f>
        <v>Niederlande</v>
      </c>
      <c r="B49" s="13">
        <v>159519</v>
      </c>
      <c r="C49" s="13">
        <v>166110</v>
      </c>
      <c r="D49" s="13">
        <v>181896</v>
      </c>
      <c r="E49" s="13">
        <v>172449</v>
      </c>
      <c r="F49" s="13">
        <v>165623</v>
      </c>
      <c r="G49" s="13">
        <v>148747</v>
      </c>
      <c r="H49" s="13">
        <v>109446</v>
      </c>
      <c r="I49" s="13">
        <v>113190</v>
      </c>
      <c r="J49" s="13">
        <v>108232</v>
      </c>
      <c r="K49" s="15">
        <v>97042</v>
      </c>
      <c r="L49" s="14">
        <v>93917</v>
      </c>
      <c r="M49" s="14">
        <v>95322</v>
      </c>
      <c r="N49" s="14">
        <v>94362</v>
      </c>
      <c r="O49" s="13">
        <v>103656</v>
      </c>
      <c r="P49" s="13">
        <v>69544</v>
      </c>
      <c r="Q49" s="13">
        <v>40337</v>
      </c>
      <c r="R49" s="13">
        <v>103267</v>
      </c>
      <c r="S49" s="13">
        <f t="shared" si="0"/>
        <v>99834</v>
      </c>
      <c r="T49" s="13"/>
    </row>
    <row r="50" spans="1:20" x14ac:dyDescent="0.2">
      <c r="A50" s="10" t="str">
        <f>VLOOKUP("&lt;Zeilentitel_7&gt;",Uebersetzungen!$B$3:$E$48,Uebersetzungen!$B$2+1,FALSE)</f>
        <v>Belgien</v>
      </c>
      <c r="B50" s="13">
        <v>188224</v>
      </c>
      <c r="C50" s="13">
        <v>169821</v>
      </c>
      <c r="D50" s="13">
        <v>167087</v>
      </c>
      <c r="E50" s="13">
        <v>127935</v>
      </c>
      <c r="F50" s="13">
        <v>116465</v>
      </c>
      <c r="G50" s="13">
        <v>102143</v>
      </c>
      <c r="H50" s="13">
        <v>91518</v>
      </c>
      <c r="I50" s="13">
        <v>88668</v>
      </c>
      <c r="J50" s="13">
        <v>92120</v>
      </c>
      <c r="K50" s="15">
        <v>88896</v>
      </c>
      <c r="L50" s="14">
        <v>79986</v>
      </c>
      <c r="M50" s="14">
        <v>82554</v>
      </c>
      <c r="N50" s="14">
        <v>92015</v>
      </c>
      <c r="O50" s="13">
        <v>91820</v>
      </c>
      <c r="P50" s="13">
        <v>96873</v>
      </c>
      <c r="Q50" s="13">
        <v>102879</v>
      </c>
      <c r="R50" s="13">
        <v>156295</v>
      </c>
      <c r="S50" s="13">
        <f t="shared" si="0"/>
        <v>135316</v>
      </c>
      <c r="T50" s="13"/>
    </row>
    <row r="51" spans="1:20" x14ac:dyDescent="0.2">
      <c r="A51" s="10" t="str">
        <f>VLOOKUP("&lt;Zeilentitel_8&gt;",Uebersetzungen!$B$3:$E$48,Uebersetzungen!$B$2+1,FALSE)</f>
        <v>Luxemburg</v>
      </c>
      <c r="B51" s="13">
        <v>27080</v>
      </c>
      <c r="C51" s="13">
        <v>28677</v>
      </c>
      <c r="D51" s="13">
        <v>31089</v>
      </c>
      <c r="E51" s="13">
        <v>27090</v>
      </c>
      <c r="F51" s="13">
        <v>28915</v>
      </c>
      <c r="G51" s="13">
        <v>24682</v>
      </c>
      <c r="H51" s="13">
        <v>18959</v>
      </c>
      <c r="I51" s="13">
        <v>18933</v>
      </c>
      <c r="J51" s="13">
        <v>17793</v>
      </c>
      <c r="K51" s="15">
        <v>15553</v>
      </c>
      <c r="L51" s="14">
        <v>14986</v>
      </c>
      <c r="M51" s="14">
        <v>14074</v>
      </c>
      <c r="N51" s="14">
        <v>14916</v>
      </c>
      <c r="O51" s="13">
        <v>16626</v>
      </c>
      <c r="P51" s="13">
        <v>11860</v>
      </c>
      <c r="Q51" s="13">
        <v>12309</v>
      </c>
      <c r="R51" s="13">
        <v>14351</v>
      </c>
      <c r="S51" s="13">
        <f t="shared" si="0"/>
        <v>14470</v>
      </c>
      <c r="T51" s="13"/>
    </row>
    <row r="52" spans="1:20" x14ac:dyDescent="0.2">
      <c r="A52" s="10" t="str">
        <f>VLOOKUP("&lt;Zeilentitel_9&gt;",Uebersetzungen!$B$3:$E$48,Uebersetzungen!$B$2+1,FALSE)</f>
        <v>Vereinigtes Königreich</v>
      </c>
      <c r="B52" s="13">
        <v>205479</v>
      </c>
      <c r="C52" s="13">
        <v>215323</v>
      </c>
      <c r="D52" s="13">
        <v>243497</v>
      </c>
      <c r="E52" s="13">
        <v>186439</v>
      </c>
      <c r="F52" s="13">
        <v>178222</v>
      </c>
      <c r="G52" s="13">
        <v>150379</v>
      </c>
      <c r="H52" s="13">
        <v>133143</v>
      </c>
      <c r="I52" s="13">
        <v>141700</v>
      </c>
      <c r="J52" s="13">
        <v>137923</v>
      </c>
      <c r="K52" s="15">
        <v>148228</v>
      </c>
      <c r="L52" s="14">
        <v>146300</v>
      </c>
      <c r="M52" s="14">
        <v>147996</v>
      </c>
      <c r="N52" s="14">
        <v>158811</v>
      </c>
      <c r="O52" s="13">
        <v>159461</v>
      </c>
      <c r="P52" s="13">
        <v>93132</v>
      </c>
      <c r="Q52" s="13">
        <v>26664</v>
      </c>
      <c r="R52" s="13">
        <v>142922</v>
      </c>
      <c r="S52" s="13">
        <f t="shared" si="0"/>
        <v>152964</v>
      </c>
      <c r="T52" s="13"/>
    </row>
    <row r="53" spans="1:20" x14ac:dyDescent="0.2">
      <c r="A53" s="10" t="str">
        <f>VLOOKUP("&lt;Zeilentitel_10&gt;",Uebersetzungen!$B$3:$E$48,Uebersetzungen!$B$2+1,FALSE)</f>
        <v>Vereinigte Staaten</v>
      </c>
      <c r="B53" s="13">
        <v>90753</v>
      </c>
      <c r="C53" s="13">
        <v>95119</v>
      </c>
      <c r="D53" s="13">
        <v>81445</v>
      </c>
      <c r="E53" s="13">
        <v>70559</v>
      </c>
      <c r="F53" s="13">
        <v>76261</v>
      </c>
      <c r="G53" s="13">
        <v>66509</v>
      </c>
      <c r="H53" s="13">
        <v>64071</v>
      </c>
      <c r="I53" s="13">
        <v>72983</v>
      </c>
      <c r="J53" s="13">
        <v>80458</v>
      </c>
      <c r="K53" s="15">
        <v>83580</v>
      </c>
      <c r="L53" s="14">
        <v>83709</v>
      </c>
      <c r="M53" s="14">
        <v>97597</v>
      </c>
      <c r="N53" s="14">
        <v>109094</v>
      </c>
      <c r="O53" s="13">
        <v>120829</v>
      </c>
      <c r="P53" s="13">
        <v>48135</v>
      </c>
      <c r="Q53" s="13">
        <v>15460</v>
      </c>
      <c r="R53" s="13">
        <v>98946</v>
      </c>
      <c r="S53" s="13">
        <f t="shared" si="0"/>
        <v>130223</v>
      </c>
      <c r="T53" s="13"/>
    </row>
    <row r="54" spans="1:20" x14ac:dyDescent="0.2">
      <c r="A54" s="10" t="str">
        <f>VLOOKUP("&lt;Zeilentitel_11&gt;",Uebersetzungen!$B$3:$E$48,Uebersetzungen!$B$2+1,FALSE)</f>
        <v>Polen</v>
      </c>
      <c r="B54" s="13">
        <v>7466</v>
      </c>
      <c r="C54" s="13">
        <v>10506</v>
      </c>
      <c r="D54" s="13">
        <v>13048</v>
      </c>
      <c r="E54" s="13">
        <v>14045</v>
      </c>
      <c r="F54" s="13">
        <v>23706</v>
      </c>
      <c r="G54" s="13">
        <v>25090</v>
      </c>
      <c r="H54" s="13">
        <v>19020</v>
      </c>
      <c r="I54" s="13">
        <v>23225</v>
      </c>
      <c r="J54" s="13">
        <v>28380</v>
      </c>
      <c r="K54" s="15">
        <v>13070</v>
      </c>
      <c r="L54" s="14">
        <v>19414</v>
      </c>
      <c r="M54" s="14">
        <v>19742</v>
      </c>
      <c r="N54" s="14">
        <v>28664</v>
      </c>
      <c r="O54" s="13">
        <v>28333</v>
      </c>
      <c r="P54" s="13">
        <v>19326</v>
      </c>
      <c r="Q54" s="13">
        <v>80568</v>
      </c>
      <c r="R54" s="13">
        <v>47090</v>
      </c>
      <c r="S54" s="13">
        <f t="shared" si="0"/>
        <v>27793</v>
      </c>
      <c r="T54" s="13"/>
    </row>
    <row r="55" spans="1:20" x14ac:dyDescent="0.2">
      <c r="A55" s="10" t="str">
        <f>VLOOKUP("&lt;Zeilentitel_12&gt;",Uebersetzungen!$B$3:$E$48,Uebersetzungen!$B$2+1,FALSE)</f>
        <v>Tschechische Republik</v>
      </c>
      <c r="B55" s="13">
        <v>7603</v>
      </c>
      <c r="C55" s="13">
        <v>8154</v>
      </c>
      <c r="D55" s="13">
        <v>14418</v>
      </c>
      <c r="E55" s="13">
        <v>16291</v>
      </c>
      <c r="F55" s="13">
        <v>17027</v>
      </c>
      <c r="G55" s="13">
        <v>15965</v>
      </c>
      <c r="H55" s="13">
        <v>15425</v>
      </c>
      <c r="I55" s="13">
        <v>14119</v>
      </c>
      <c r="J55" s="13">
        <v>15764</v>
      </c>
      <c r="K55" s="15">
        <v>13173</v>
      </c>
      <c r="L55" s="14">
        <v>13510</v>
      </c>
      <c r="M55" s="14">
        <v>16311</v>
      </c>
      <c r="N55" s="14">
        <v>19305</v>
      </c>
      <c r="O55" s="13">
        <v>19570</v>
      </c>
      <c r="P55" s="13">
        <v>12644</v>
      </c>
      <c r="Q55" s="13">
        <v>14952</v>
      </c>
      <c r="R55" s="13">
        <v>21056</v>
      </c>
      <c r="S55" s="13">
        <f t="shared" si="0"/>
        <v>22273</v>
      </c>
      <c r="T55" s="13"/>
    </row>
    <row r="56" spans="1:20" x14ac:dyDescent="0.2">
      <c r="A56" s="10" t="str">
        <f>VLOOKUP("&lt;Zeilentitel_13&gt;",Uebersetzungen!$B$3:$E$48,Uebersetzungen!$B$2+1,FALSE)</f>
        <v>Russland</v>
      </c>
      <c r="B56" s="13">
        <v>34291</v>
      </c>
      <c r="C56" s="13">
        <v>41413</v>
      </c>
      <c r="D56" s="13">
        <v>56051</v>
      </c>
      <c r="E56" s="13">
        <v>50814</v>
      </c>
      <c r="F56" s="13">
        <v>48071</v>
      </c>
      <c r="G56" s="13">
        <v>51622</v>
      </c>
      <c r="H56" s="13">
        <v>56144</v>
      </c>
      <c r="I56" s="13">
        <v>57571</v>
      </c>
      <c r="J56" s="13">
        <v>61549</v>
      </c>
      <c r="K56" s="15">
        <v>47827</v>
      </c>
      <c r="L56" s="14">
        <v>35576</v>
      </c>
      <c r="M56" s="14">
        <v>37610</v>
      </c>
      <c r="N56" s="14">
        <v>40444</v>
      </c>
      <c r="O56" s="13">
        <v>40950</v>
      </c>
      <c r="P56" s="13">
        <v>29425</v>
      </c>
      <c r="Q56" s="13">
        <v>9019</v>
      </c>
      <c r="R56" s="13">
        <v>12393</v>
      </c>
      <c r="S56" s="13">
        <f t="shared" si="0"/>
        <v>9370</v>
      </c>
      <c r="T56" s="13"/>
    </row>
    <row r="57" spans="1:20" x14ac:dyDescent="0.2">
      <c r="A57" s="10" t="str">
        <f>VLOOKUP("&lt;Zeilentitel_14&gt;",Uebersetzungen!$B$3:$E$48,Uebersetzungen!$B$2+1,FALSE)</f>
        <v>Schweden</v>
      </c>
      <c r="B57" s="13">
        <v>18075</v>
      </c>
      <c r="C57" s="13">
        <v>21461</v>
      </c>
      <c r="D57" s="13">
        <v>24054</v>
      </c>
      <c r="E57" s="13">
        <v>21607</v>
      </c>
      <c r="F57" s="13">
        <v>22137</v>
      </c>
      <c r="G57" s="13">
        <v>21136</v>
      </c>
      <c r="H57" s="13">
        <v>19048</v>
      </c>
      <c r="I57" s="13">
        <v>18440</v>
      </c>
      <c r="J57" s="13">
        <v>22905</v>
      </c>
      <c r="K57" s="15">
        <v>21899</v>
      </c>
      <c r="L57" s="14">
        <v>19235</v>
      </c>
      <c r="M57" s="14">
        <v>20628</v>
      </c>
      <c r="N57" s="14">
        <v>22103</v>
      </c>
      <c r="O57" s="13">
        <v>20201</v>
      </c>
      <c r="P57" s="13">
        <v>11586</v>
      </c>
      <c r="Q57" s="13">
        <v>3524</v>
      </c>
      <c r="R57" s="13">
        <v>17974</v>
      </c>
      <c r="S57" s="13">
        <f t="shared" si="0"/>
        <v>16726</v>
      </c>
      <c r="T57" s="13"/>
    </row>
    <row r="58" spans="1:20" x14ac:dyDescent="0.2">
      <c r="A58" s="10" t="str">
        <f>VLOOKUP("&lt;Zeilentitel_15&gt;",Uebersetzungen!$B$3:$E$48,Uebersetzungen!$B$2+1,FALSE)</f>
        <v>Norwegen</v>
      </c>
      <c r="B58" s="13">
        <v>8850</v>
      </c>
      <c r="C58" s="13">
        <v>9397</v>
      </c>
      <c r="D58" s="13">
        <v>10646</v>
      </c>
      <c r="E58" s="13">
        <v>9779</v>
      </c>
      <c r="F58" s="13">
        <v>9168</v>
      </c>
      <c r="G58" s="13">
        <v>10664</v>
      </c>
      <c r="H58" s="13">
        <v>10414</v>
      </c>
      <c r="I58" s="13">
        <v>9790</v>
      </c>
      <c r="J58" s="13">
        <v>12010</v>
      </c>
      <c r="K58" s="15">
        <v>10219</v>
      </c>
      <c r="L58" s="14">
        <v>10510</v>
      </c>
      <c r="M58" s="14">
        <v>13389</v>
      </c>
      <c r="N58" s="14">
        <v>11959</v>
      </c>
      <c r="O58" s="13">
        <v>10018</v>
      </c>
      <c r="P58" s="13">
        <v>4545</v>
      </c>
      <c r="Q58" s="13">
        <v>1677</v>
      </c>
      <c r="R58" s="13">
        <v>7925</v>
      </c>
      <c r="S58" s="13">
        <f t="shared" si="0"/>
        <v>8264</v>
      </c>
      <c r="T58" s="13"/>
    </row>
    <row r="59" spans="1:20" x14ac:dyDescent="0.2">
      <c r="A59" s="10" t="str">
        <f>VLOOKUP("&lt;Zeilentitel_16&gt;",Uebersetzungen!$B$3:$E$48,Uebersetzungen!$B$2+1,FALSE)</f>
        <v>Dänemark</v>
      </c>
      <c r="B59" s="13">
        <v>12350</v>
      </c>
      <c r="C59" s="13">
        <v>16516</v>
      </c>
      <c r="D59" s="13">
        <v>20233</v>
      </c>
      <c r="E59" s="13">
        <v>16624</v>
      </c>
      <c r="F59" s="13">
        <v>20727</v>
      </c>
      <c r="G59" s="13">
        <v>23046</v>
      </c>
      <c r="H59" s="13">
        <v>19366</v>
      </c>
      <c r="I59" s="13">
        <v>19913</v>
      </c>
      <c r="J59" s="13">
        <v>14742</v>
      </c>
      <c r="K59" s="15">
        <v>11529</v>
      </c>
      <c r="L59" s="14">
        <v>11106</v>
      </c>
      <c r="M59" s="14">
        <v>12211</v>
      </c>
      <c r="N59" s="14">
        <v>14999</v>
      </c>
      <c r="O59" s="13">
        <v>16636</v>
      </c>
      <c r="P59" s="13">
        <v>9136</v>
      </c>
      <c r="Q59" s="13">
        <v>6639</v>
      </c>
      <c r="R59" s="13">
        <v>14988</v>
      </c>
      <c r="S59" s="13">
        <f t="shared" si="0"/>
        <v>13191</v>
      </c>
      <c r="T59" s="13"/>
    </row>
    <row r="60" spans="1:20" x14ac:dyDescent="0.2">
      <c r="A60" s="10" t="str">
        <f>VLOOKUP("&lt;Zeilentitel_17&gt;",Uebersetzungen!$B$3:$E$48,Uebersetzungen!$B$2+1,FALSE)</f>
        <v>Finnland</v>
      </c>
      <c r="B60" s="13">
        <v>5459</v>
      </c>
      <c r="C60" s="13">
        <v>7751</v>
      </c>
      <c r="D60" s="13">
        <v>9161</v>
      </c>
      <c r="E60" s="13">
        <v>13928</v>
      </c>
      <c r="F60" s="13">
        <v>12572</v>
      </c>
      <c r="G60" s="13">
        <v>12626</v>
      </c>
      <c r="H60" s="13">
        <v>8915</v>
      </c>
      <c r="I60" s="13">
        <v>8668</v>
      </c>
      <c r="J60" s="13">
        <v>7291</v>
      </c>
      <c r="K60" s="15">
        <v>8529</v>
      </c>
      <c r="L60" s="14">
        <v>7277</v>
      </c>
      <c r="M60" s="14">
        <v>9257</v>
      </c>
      <c r="N60" s="14">
        <v>8631</v>
      </c>
      <c r="O60" s="13">
        <v>9250</v>
      </c>
      <c r="P60" s="13">
        <v>5253</v>
      </c>
      <c r="Q60" s="13">
        <v>1523</v>
      </c>
      <c r="R60" s="13">
        <v>7284</v>
      </c>
      <c r="S60" s="13">
        <f t="shared" si="0"/>
        <v>8625</v>
      </c>
      <c r="T60" s="13"/>
    </row>
    <row r="61" spans="1:20" x14ac:dyDescent="0.2">
      <c r="A61" s="10" t="str">
        <f>VLOOKUP("&lt;Zeilentitel_18&gt;",Uebersetzungen!$B$3:$E$48,Uebersetzungen!$B$2+1,FALSE)</f>
        <v>Japan</v>
      </c>
      <c r="B61" s="13">
        <v>34385</v>
      </c>
      <c r="C61" s="13">
        <v>33346</v>
      </c>
      <c r="D61" s="13">
        <v>33136</v>
      </c>
      <c r="E61" s="13">
        <v>43020</v>
      </c>
      <c r="F61" s="13">
        <v>50500</v>
      </c>
      <c r="G61" s="13">
        <v>45192</v>
      </c>
      <c r="H61" s="13">
        <v>49797</v>
      </c>
      <c r="I61" s="13">
        <v>50071</v>
      </c>
      <c r="J61" s="13">
        <v>40596</v>
      </c>
      <c r="K61" s="15">
        <v>35514</v>
      </c>
      <c r="L61" s="14">
        <v>31044</v>
      </c>
      <c r="M61" s="14">
        <v>32909</v>
      </c>
      <c r="N61" s="14">
        <v>33645</v>
      </c>
      <c r="O61" s="13">
        <v>35946</v>
      </c>
      <c r="P61" s="13">
        <v>2822</v>
      </c>
      <c r="Q61" s="13">
        <v>968</v>
      </c>
      <c r="R61" s="13">
        <v>3986</v>
      </c>
      <c r="S61" s="13">
        <f t="shared" si="0"/>
        <v>15208</v>
      </c>
      <c r="T61" s="13"/>
    </row>
    <row r="62" spans="1:20" x14ac:dyDescent="0.2">
      <c r="A62" s="10" t="str">
        <f>VLOOKUP("&lt;Zeilentitel_19&gt;",Uebersetzungen!$B$3:$E$48,Uebersetzungen!$B$2+1,FALSE)</f>
        <v>China (inkl. Hongkong) / Taiwan</v>
      </c>
      <c r="B62" s="13">
        <v>7144</v>
      </c>
      <c r="C62" s="13">
        <v>9036</v>
      </c>
      <c r="D62" s="13">
        <v>7439</v>
      </c>
      <c r="E62" s="13">
        <v>8405</v>
      </c>
      <c r="F62" s="13">
        <v>9930</v>
      </c>
      <c r="G62" s="13">
        <v>14326</v>
      </c>
      <c r="H62" s="13">
        <v>16340</v>
      </c>
      <c r="I62" s="13">
        <v>17733</v>
      </c>
      <c r="J62" s="13">
        <v>22672</v>
      </c>
      <c r="K62" s="15">
        <v>27085</v>
      </c>
      <c r="L62" s="14">
        <v>35041</v>
      </c>
      <c r="M62" s="14">
        <v>44292</v>
      </c>
      <c r="N62" s="14">
        <v>52958</v>
      </c>
      <c r="O62" s="13">
        <v>59002</v>
      </c>
      <c r="P62" s="13">
        <v>12355</v>
      </c>
      <c r="Q62" s="13">
        <v>1299</v>
      </c>
      <c r="R62" s="13">
        <v>5491</v>
      </c>
      <c r="S62" s="13">
        <f t="shared" si="0"/>
        <v>30835</v>
      </c>
      <c r="T62" s="13"/>
    </row>
    <row r="63" spans="1:20" x14ac:dyDescent="0.2">
      <c r="A63" s="10" t="str">
        <f>VLOOKUP("&lt;Zeilentitel_20&gt;",Uebersetzungen!$B$3:$E$48,Uebersetzungen!$B$2+1,FALSE)</f>
        <v xml:space="preserve">Indien </v>
      </c>
      <c r="B63" s="13">
        <v>2894</v>
      </c>
      <c r="C63" s="13">
        <v>3053</v>
      </c>
      <c r="D63" s="13">
        <v>4090</v>
      </c>
      <c r="E63" s="13">
        <v>3552</v>
      </c>
      <c r="F63" s="13">
        <v>4066</v>
      </c>
      <c r="G63" s="13">
        <v>5064</v>
      </c>
      <c r="H63" s="13">
        <v>5320</v>
      </c>
      <c r="I63" s="13">
        <v>4712</v>
      </c>
      <c r="J63" s="13">
        <v>5117</v>
      </c>
      <c r="K63" s="15">
        <v>6155</v>
      </c>
      <c r="L63" s="14">
        <v>5952</v>
      </c>
      <c r="M63" s="14">
        <v>10559</v>
      </c>
      <c r="N63" s="14">
        <v>9668</v>
      </c>
      <c r="O63" s="13">
        <v>16760</v>
      </c>
      <c r="P63" s="13">
        <v>3249</v>
      </c>
      <c r="Q63" s="13">
        <v>1734</v>
      </c>
      <c r="R63" s="13">
        <v>6627</v>
      </c>
      <c r="S63" s="13">
        <f t="shared" si="0"/>
        <v>11613</v>
      </c>
      <c r="T63" s="13"/>
    </row>
    <row r="64" spans="1:20" x14ac:dyDescent="0.2">
      <c r="A64" s="10" t="str">
        <f>VLOOKUP("&lt;Zeilentitel_21&gt;",Uebersetzungen!$B$3:$E$48,Uebersetzungen!$B$2+1,FALSE)</f>
        <v>Brasilien</v>
      </c>
      <c r="B64" s="13">
        <v>5365</v>
      </c>
      <c r="C64" s="13">
        <v>5585</v>
      </c>
      <c r="D64" s="13">
        <v>7438</v>
      </c>
      <c r="E64" s="13">
        <v>6660</v>
      </c>
      <c r="F64" s="13">
        <v>7680</v>
      </c>
      <c r="G64" s="13">
        <v>10387</v>
      </c>
      <c r="H64" s="13">
        <v>12429</v>
      </c>
      <c r="I64" s="13">
        <v>10401</v>
      </c>
      <c r="J64" s="13">
        <v>11670</v>
      </c>
      <c r="K64" s="15">
        <v>12966</v>
      </c>
      <c r="L64" s="14">
        <v>10819</v>
      </c>
      <c r="M64" s="14">
        <v>14089</v>
      </c>
      <c r="N64" s="14">
        <v>16410</v>
      </c>
      <c r="O64" s="13">
        <v>15764</v>
      </c>
      <c r="P64" s="13">
        <v>15084</v>
      </c>
      <c r="Q64" s="13">
        <v>1951</v>
      </c>
      <c r="R64" s="13">
        <v>18802</v>
      </c>
      <c r="S64" s="13">
        <f t="shared" si="0"/>
        <v>20200</v>
      </c>
      <c r="T64" s="13"/>
    </row>
    <row r="65" spans="1:20" x14ac:dyDescent="0.2">
      <c r="A65" s="10" t="str">
        <f>VLOOKUP("&lt;Zeilentitel_22&gt;",Uebersetzungen!$B$3:$E$48,Uebersetzungen!$B$2+1,FALSE)</f>
        <v>Golfstaaten</v>
      </c>
      <c r="B65" s="13">
        <v>5619</v>
      </c>
      <c r="C65" s="13">
        <v>6092</v>
      </c>
      <c r="D65" s="13">
        <v>8126</v>
      </c>
      <c r="E65" s="13">
        <v>8848</v>
      </c>
      <c r="F65" s="13">
        <v>9938</v>
      </c>
      <c r="G65" s="13">
        <v>8178</v>
      </c>
      <c r="H65" s="13">
        <v>10695</v>
      </c>
      <c r="I65" s="13">
        <v>11536</v>
      </c>
      <c r="J65" s="13">
        <v>15207</v>
      </c>
      <c r="K65" s="13">
        <v>16265</v>
      </c>
      <c r="L65" s="13">
        <v>18407</v>
      </c>
      <c r="M65" s="13">
        <v>18508</v>
      </c>
      <c r="N65" s="13">
        <v>20858</v>
      </c>
      <c r="O65" s="13">
        <v>18813</v>
      </c>
      <c r="P65" s="13">
        <v>8639</v>
      </c>
      <c r="Q65" s="13">
        <v>7614</v>
      </c>
      <c r="R65" s="13">
        <v>17610</v>
      </c>
      <c r="S65" s="13">
        <f t="shared" si="0"/>
        <v>23265</v>
      </c>
      <c r="T65" s="13"/>
    </row>
    <row r="66" spans="1:20" x14ac:dyDescent="0.2">
      <c r="A66" s="10" t="str">
        <f>VLOOKUP("&lt;Zeilentitel_23&gt;",Uebersetzungen!$B$3:$E$48,Uebersetzungen!$B$2+1,FALSE)</f>
        <v>Übrige Herkunftsländer</v>
      </c>
      <c r="B66" s="13">
        <v>164799</v>
      </c>
      <c r="C66" s="13">
        <v>182065</v>
      </c>
      <c r="D66" s="13">
        <v>197855</v>
      </c>
      <c r="E66" s="13">
        <v>172545</v>
      </c>
      <c r="F66" s="13">
        <v>166307</v>
      </c>
      <c r="G66" s="13">
        <v>159426</v>
      </c>
      <c r="H66" s="13">
        <v>161538</v>
      </c>
      <c r="I66" s="13">
        <v>166497</v>
      </c>
      <c r="J66" s="13">
        <v>160776</v>
      </c>
      <c r="K66" s="13">
        <v>162773</v>
      </c>
      <c r="L66" s="13">
        <v>167074</v>
      </c>
      <c r="M66" s="13">
        <v>181273</v>
      </c>
      <c r="N66" s="13">
        <v>212800</v>
      </c>
      <c r="O66" s="13">
        <v>219914</v>
      </c>
      <c r="P66" s="13">
        <v>110256</v>
      </c>
      <c r="Q66" s="13">
        <v>64286</v>
      </c>
      <c r="R66" s="13">
        <v>161871</v>
      </c>
      <c r="S66" s="13">
        <f t="shared" si="0"/>
        <v>221349</v>
      </c>
      <c r="T66" s="13"/>
    </row>
    <row r="67" spans="1:20" x14ac:dyDescent="0.2">
      <c r="A67" s="27" t="str">
        <f>VLOOKUP("&lt;Zeilentitel_24&gt;",Uebersetzungen!$B$3:$E$48,Uebersetzungen!$B$2+1,FALSE)</f>
        <v>Graubünden</v>
      </c>
      <c r="B67" s="28">
        <v>5689838</v>
      </c>
      <c r="C67" s="28">
        <v>5788333</v>
      </c>
      <c r="D67" s="28">
        <v>6210594</v>
      </c>
      <c r="E67" s="28">
        <v>5896359</v>
      </c>
      <c r="F67" s="28">
        <v>5848872</v>
      </c>
      <c r="G67" s="28">
        <v>5437921</v>
      </c>
      <c r="H67" s="28">
        <v>5023297</v>
      </c>
      <c r="I67" s="28">
        <v>5128542</v>
      </c>
      <c r="J67" s="28">
        <v>5054182</v>
      </c>
      <c r="K67" s="28">
        <v>4802211</v>
      </c>
      <c r="L67" s="28">
        <v>4638009</v>
      </c>
      <c r="M67" s="28">
        <v>4812217</v>
      </c>
      <c r="N67" s="28">
        <v>5100546</v>
      </c>
      <c r="O67" s="28">
        <v>5227608</v>
      </c>
      <c r="P67" s="28">
        <v>4886058</v>
      </c>
      <c r="Q67" s="28">
        <v>4990238</v>
      </c>
      <c r="R67" s="28">
        <v>5606807</v>
      </c>
      <c r="S67" s="28">
        <f t="shared" si="0"/>
        <v>5412136</v>
      </c>
      <c r="T67" s="28"/>
    </row>
    <row r="68" spans="1:20" x14ac:dyDescent="0.2"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Q68" s="19"/>
    </row>
    <row r="70" spans="1:20" ht="15" x14ac:dyDescent="0.25">
      <c r="A70" s="9" t="str">
        <f>VLOOKUP("&lt;UTitel3&gt;",Uebersetzungen!$B$3:$E$22,Uebersetzungen!$B$2+1,FALSE)</f>
        <v>Wintersaison</v>
      </c>
    </row>
    <row r="72" spans="1:20" ht="26.25" customHeight="1" x14ac:dyDescent="0.2">
      <c r="A72" s="27" t="str">
        <f>VLOOKUP("&lt;SpaltenTitel_1&gt;",Uebersetzungen!$B$3:$E$48,Uebersetzungen!$B$2+1,FALSE)</f>
        <v>Herkunftsländer</v>
      </c>
      <c r="B72" s="28" t="s">
        <v>2</v>
      </c>
      <c r="C72" s="28" t="s">
        <v>3</v>
      </c>
      <c r="D72" s="28" t="s">
        <v>4</v>
      </c>
      <c r="E72" s="28" t="s">
        <v>5</v>
      </c>
      <c r="F72" s="28" t="s">
        <v>6</v>
      </c>
      <c r="G72" s="28" t="s">
        <v>7</v>
      </c>
      <c r="H72" s="28" t="s">
        <v>13</v>
      </c>
      <c r="I72" s="28" t="s">
        <v>33</v>
      </c>
      <c r="J72" s="28" t="s">
        <v>35</v>
      </c>
      <c r="K72" s="28" t="s">
        <v>36</v>
      </c>
      <c r="L72" s="28" t="s">
        <v>37</v>
      </c>
      <c r="M72" s="28" t="s">
        <v>43</v>
      </c>
      <c r="N72" s="28" t="s">
        <v>44</v>
      </c>
      <c r="O72" s="28" t="s">
        <v>45</v>
      </c>
      <c r="P72" s="28" t="s">
        <v>47</v>
      </c>
      <c r="Q72" s="28" t="s">
        <v>48</v>
      </c>
      <c r="R72" s="28" t="s">
        <v>49</v>
      </c>
      <c r="S72" s="28" t="s">
        <v>165</v>
      </c>
      <c r="T72" s="28"/>
    </row>
    <row r="73" spans="1:20" x14ac:dyDescent="0.2">
      <c r="A73" s="10" t="str">
        <f>VLOOKUP("&lt;Zeilentitel_1&gt;",Uebersetzungen!$B$3:$E$48,Uebersetzungen!$B$2+1,FALSE)</f>
        <v>Schweiz</v>
      </c>
      <c r="B73" s="15">
        <v>1540786</v>
      </c>
      <c r="C73" s="15">
        <v>1518535</v>
      </c>
      <c r="D73" s="15">
        <v>1589431</v>
      </c>
      <c r="E73" s="15">
        <v>1557941</v>
      </c>
      <c r="F73" s="15">
        <v>1576113</v>
      </c>
      <c r="G73" s="15">
        <v>1547249</v>
      </c>
      <c r="H73" s="15">
        <v>1513456</v>
      </c>
      <c r="I73" s="15">
        <v>1569373</v>
      </c>
      <c r="J73" s="15">
        <v>1571938</v>
      </c>
      <c r="K73" s="16">
        <v>1561096</v>
      </c>
      <c r="L73" s="17">
        <v>1527530</v>
      </c>
      <c r="M73" s="17">
        <v>1584716</v>
      </c>
      <c r="N73" s="17">
        <v>1657117</v>
      </c>
      <c r="O73" s="17">
        <v>1696685</v>
      </c>
      <c r="P73" s="17">
        <v>1499491</v>
      </c>
      <c r="Q73" s="17">
        <v>1837268</v>
      </c>
      <c r="R73" s="17">
        <v>2027529</v>
      </c>
      <c r="S73" s="17">
        <v>1862090</v>
      </c>
      <c r="T73" s="17"/>
    </row>
    <row r="74" spans="1:20" x14ac:dyDescent="0.2">
      <c r="A74" s="10" t="str">
        <f>VLOOKUP("&lt;Zeilentitel_2&gt;",Uebersetzungen!$B$3:$E$48,Uebersetzungen!$B$2+1,FALSE)</f>
        <v>Deutschland</v>
      </c>
      <c r="B74" s="13">
        <v>821289</v>
      </c>
      <c r="C74" s="13">
        <v>823812</v>
      </c>
      <c r="D74" s="13">
        <v>900453</v>
      </c>
      <c r="E74" s="13">
        <v>875991</v>
      </c>
      <c r="F74" s="13">
        <v>873842</v>
      </c>
      <c r="G74" s="13">
        <v>762403</v>
      </c>
      <c r="H74" s="13">
        <v>639681</v>
      </c>
      <c r="I74" s="13">
        <v>631738</v>
      </c>
      <c r="J74" s="13">
        <v>608739</v>
      </c>
      <c r="K74" s="18">
        <v>575196</v>
      </c>
      <c r="L74" s="17">
        <v>480819</v>
      </c>
      <c r="M74" s="17">
        <v>452860</v>
      </c>
      <c r="N74" s="17">
        <v>487258</v>
      </c>
      <c r="O74" s="17">
        <v>480652</v>
      </c>
      <c r="P74" s="17">
        <v>388602</v>
      </c>
      <c r="Q74" s="17">
        <v>195806</v>
      </c>
      <c r="R74" s="17">
        <v>407649</v>
      </c>
      <c r="S74" s="17">
        <v>429484</v>
      </c>
      <c r="T74" s="17"/>
    </row>
    <row r="75" spans="1:20" x14ac:dyDescent="0.2">
      <c r="A75" s="10" t="str">
        <f>VLOOKUP("&lt;Zeilentitel_3&gt;",Uebersetzungen!$B$3:$E$48,Uebersetzungen!$B$2+1,FALSE)</f>
        <v>Italien</v>
      </c>
      <c r="B75" s="13">
        <v>135040</v>
      </c>
      <c r="C75" s="13">
        <v>132589</v>
      </c>
      <c r="D75" s="13">
        <v>136443</v>
      </c>
      <c r="E75" s="13">
        <v>125391</v>
      </c>
      <c r="F75" s="13">
        <v>120347</v>
      </c>
      <c r="G75" s="13">
        <v>109014</v>
      </c>
      <c r="H75" s="13">
        <v>82709</v>
      </c>
      <c r="I75" s="13">
        <v>74196</v>
      </c>
      <c r="J75" s="13">
        <v>73490</v>
      </c>
      <c r="K75" s="18">
        <v>72360</v>
      </c>
      <c r="L75" s="17">
        <v>61252</v>
      </c>
      <c r="M75" s="17">
        <v>52623</v>
      </c>
      <c r="N75" s="17">
        <v>56951</v>
      </c>
      <c r="O75" s="17">
        <v>56417</v>
      </c>
      <c r="P75" s="17">
        <v>47353</v>
      </c>
      <c r="Q75" s="17">
        <v>21027</v>
      </c>
      <c r="R75" s="17">
        <v>48662</v>
      </c>
      <c r="S75" s="17">
        <v>59871</v>
      </c>
      <c r="T75" s="17"/>
    </row>
    <row r="76" spans="1:20" x14ac:dyDescent="0.2">
      <c r="A76" s="10" t="str">
        <f>VLOOKUP("&lt;Zeilentitel_4&gt;",Uebersetzungen!$B$3:$E$48,Uebersetzungen!$B$2+1,FALSE)</f>
        <v>Frankreich</v>
      </c>
      <c r="B76" s="13">
        <v>43825</v>
      </c>
      <c r="C76" s="13">
        <v>39497</v>
      </c>
      <c r="D76" s="13">
        <v>45096</v>
      </c>
      <c r="E76" s="13">
        <v>44906</v>
      </c>
      <c r="F76" s="13">
        <v>40135</v>
      </c>
      <c r="G76" s="13">
        <v>38040</v>
      </c>
      <c r="H76" s="13">
        <v>35095</v>
      </c>
      <c r="I76" s="13">
        <v>34384</v>
      </c>
      <c r="J76" s="13">
        <v>32544</v>
      </c>
      <c r="K76" s="18">
        <v>31536</v>
      </c>
      <c r="L76" s="17">
        <v>29300</v>
      </c>
      <c r="M76" s="17">
        <v>27907</v>
      </c>
      <c r="N76" s="17">
        <v>28953</v>
      </c>
      <c r="O76" s="17">
        <v>31783</v>
      </c>
      <c r="P76" s="17">
        <v>25775</v>
      </c>
      <c r="Q76" s="17">
        <v>23681</v>
      </c>
      <c r="R76" s="17">
        <v>29833</v>
      </c>
      <c r="S76" s="17">
        <v>28442</v>
      </c>
      <c r="T76" s="17"/>
    </row>
    <row r="77" spans="1:20" x14ac:dyDescent="0.2">
      <c r="A77" s="10" t="str">
        <f>VLOOKUP("&lt;Zeilentitel_5&gt;",Uebersetzungen!$B$3:$E$48,Uebersetzungen!$B$2+1,FALSE)</f>
        <v>Österreich</v>
      </c>
      <c r="B77" s="13">
        <v>32621</v>
      </c>
      <c r="C77" s="13">
        <v>32176</v>
      </c>
      <c r="D77" s="13">
        <v>36185</v>
      </c>
      <c r="E77" s="13">
        <v>34296</v>
      </c>
      <c r="F77" s="13">
        <v>31005</v>
      </c>
      <c r="G77" s="13">
        <v>30418</v>
      </c>
      <c r="H77" s="13">
        <v>22474</v>
      </c>
      <c r="I77" s="13">
        <v>25108</v>
      </c>
      <c r="J77" s="13">
        <v>24493</v>
      </c>
      <c r="K77" s="18">
        <v>24428</v>
      </c>
      <c r="L77" s="17">
        <v>21591</v>
      </c>
      <c r="M77" s="17">
        <v>27395</v>
      </c>
      <c r="N77" s="17">
        <v>21978</v>
      </c>
      <c r="O77" s="17">
        <v>21542</v>
      </c>
      <c r="P77" s="17">
        <v>17648</v>
      </c>
      <c r="Q77" s="17">
        <v>10593</v>
      </c>
      <c r="R77" s="17">
        <v>20074</v>
      </c>
      <c r="S77" s="17">
        <v>20327</v>
      </c>
      <c r="T77" s="17"/>
    </row>
    <row r="78" spans="1:20" x14ac:dyDescent="0.2">
      <c r="A78" s="10" t="str">
        <f>VLOOKUP("&lt;Zeilentitel_6&gt;",Uebersetzungen!$B$3:$E$48,Uebersetzungen!$B$2+1,FALSE)</f>
        <v>Niederlande</v>
      </c>
      <c r="B78" s="13">
        <v>93405</v>
      </c>
      <c r="C78" s="13">
        <v>93894</v>
      </c>
      <c r="D78" s="13">
        <v>101835</v>
      </c>
      <c r="E78" s="13">
        <v>100486</v>
      </c>
      <c r="F78" s="13">
        <v>91616</v>
      </c>
      <c r="G78" s="13">
        <v>82668</v>
      </c>
      <c r="H78" s="13">
        <v>60896</v>
      </c>
      <c r="I78" s="13">
        <v>61974</v>
      </c>
      <c r="J78" s="13">
        <v>63992</v>
      </c>
      <c r="K78" s="18">
        <v>58398</v>
      </c>
      <c r="L78" s="17">
        <v>48709</v>
      </c>
      <c r="M78" s="17">
        <v>51784</v>
      </c>
      <c r="N78" s="17">
        <v>51102</v>
      </c>
      <c r="O78" s="17">
        <v>53356</v>
      </c>
      <c r="P78" s="17">
        <v>45027</v>
      </c>
      <c r="Q78" s="17">
        <v>7428</v>
      </c>
      <c r="R78" s="17">
        <v>53602</v>
      </c>
      <c r="S78" s="17">
        <v>48742</v>
      </c>
      <c r="T78" s="17"/>
    </row>
    <row r="79" spans="1:20" x14ac:dyDescent="0.2">
      <c r="A79" s="10" t="str">
        <f>VLOOKUP("&lt;Zeilentitel_7&gt;",Uebersetzungen!$B$3:$E$48,Uebersetzungen!$B$2+1,FALSE)</f>
        <v>Belgien</v>
      </c>
      <c r="B79" s="13">
        <v>91081</v>
      </c>
      <c r="C79" s="13">
        <v>92080</v>
      </c>
      <c r="D79" s="13">
        <v>92133</v>
      </c>
      <c r="E79" s="13">
        <v>54483</v>
      </c>
      <c r="F79" s="13">
        <v>55645</v>
      </c>
      <c r="G79" s="13">
        <v>44707</v>
      </c>
      <c r="H79" s="13">
        <v>36308</v>
      </c>
      <c r="I79" s="13">
        <v>34306</v>
      </c>
      <c r="J79" s="13">
        <v>35632</v>
      </c>
      <c r="K79" s="18">
        <v>37265</v>
      </c>
      <c r="L79" s="17">
        <v>28325</v>
      </c>
      <c r="M79" s="17">
        <v>27056</v>
      </c>
      <c r="N79" s="17">
        <v>28908</v>
      </c>
      <c r="O79" s="17">
        <v>29962</v>
      </c>
      <c r="P79" s="17">
        <v>30350</v>
      </c>
      <c r="Q79" s="17">
        <v>9825</v>
      </c>
      <c r="R79" s="17">
        <v>39970</v>
      </c>
      <c r="S79" s="17">
        <v>34082</v>
      </c>
      <c r="T79" s="17"/>
    </row>
    <row r="80" spans="1:20" x14ac:dyDescent="0.2">
      <c r="A80" s="10" t="str">
        <f>VLOOKUP("&lt;Zeilentitel_8&gt;",Uebersetzungen!$B$3:$E$48,Uebersetzungen!$B$2+1,FALSE)</f>
        <v>Luxemburg</v>
      </c>
      <c r="B80" s="13">
        <v>20260</v>
      </c>
      <c r="C80" s="13">
        <v>21991</v>
      </c>
      <c r="D80" s="13">
        <v>23342</v>
      </c>
      <c r="E80" s="13">
        <v>20471</v>
      </c>
      <c r="F80" s="13">
        <v>21397</v>
      </c>
      <c r="G80" s="13">
        <v>19368</v>
      </c>
      <c r="H80" s="13">
        <v>14280</v>
      </c>
      <c r="I80" s="13">
        <v>13695</v>
      </c>
      <c r="J80" s="13">
        <v>12879</v>
      </c>
      <c r="K80" s="18">
        <v>12005</v>
      </c>
      <c r="L80" s="17">
        <v>11000</v>
      </c>
      <c r="M80" s="17">
        <v>10147</v>
      </c>
      <c r="N80" s="17">
        <v>11204</v>
      </c>
      <c r="O80" s="17">
        <v>11958</v>
      </c>
      <c r="P80" s="17">
        <v>10604</v>
      </c>
      <c r="Q80" s="17">
        <v>7899</v>
      </c>
      <c r="R80" s="17">
        <v>10508</v>
      </c>
      <c r="S80" s="17">
        <v>10712</v>
      </c>
      <c r="T80" s="17"/>
    </row>
    <row r="81" spans="1:20" x14ac:dyDescent="0.2">
      <c r="A81" s="10" t="str">
        <f>VLOOKUP("&lt;Zeilentitel_9&gt;",Uebersetzungen!$B$3:$E$48,Uebersetzungen!$B$2+1,FALSE)</f>
        <v>Vereinigtes Königreich</v>
      </c>
      <c r="B81" s="13">
        <v>148684</v>
      </c>
      <c r="C81" s="13">
        <v>156649</v>
      </c>
      <c r="D81" s="13">
        <v>173097</v>
      </c>
      <c r="E81" s="13">
        <v>127271</v>
      </c>
      <c r="F81" s="13">
        <v>119337</v>
      </c>
      <c r="G81" s="13">
        <v>98306</v>
      </c>
      <c r="H81" s="13">
        <v>87374</v>
      </c>
      <c r="I81" s="13">
        <v>88455</v>
      </c>
      <c r="J81" s="13">
        <v>89188</v>
      </c>
      <c r="K81" s="18">
        <v>93118</v>
      </c>
      <c r="L81" s="17">
        <v>94799</v>
      </c>
      <c r="M81" s="17">
        <v>90847</v>
      </c>
      <c r="N81" s="17">
        <v>100765</v>
      </c>
      <c r="O81" s="17">
        <v>101865</v>
      </c>
      <c r="P81" s="17">
        <v>80465</v>
      </c>
      <c r="Q81" s="17">
        <v>8610</v>
      </c>
      <c r="R81" s="17">
        <v>90048</v>
      </c>
      <c r="S81" s="17">
        <v>96892</v>
      </c>
      <c r="T81" s="17"/>
    </row>
    <row r="82" spans="1:20" x14ac:dyDescent="0.2">
      <c r="A82" s="10" t="str">
        <f>VLOOKUP("&lt;Zeilentitel_10&gt;",Uebersetzungen!$B$3:$E$48,Uebersetzungen!$B$2+1,FALSE)</f>
        <v>Vereinigte Staaten</v>
      </c>
      <c r="B82" s="13">
        <v>47217</v>
      </c>
      <c r="C82" s="13">
        <v>51043</v>
      </c>
      <c r="D82" s="13">
        <v>43520</v>
      </c>
      <c r="E82" s="13">
        <v>33380</v>
      </c>
      <c r="F82" s="13">
        <v>32408</v>
      </c>
      <c r="G82" s="13">
        <v>32067</v>
      </c>
      <c r="H82" s="13">
        <v>29117</v>
      </c>
      <c r="I82" s="13">
        <v>31712</v>
      </c>
      <c r="J82" s="13">
        <v>35021</v>
      </c>
      <c r="K82" s="18">
        <v>37567</v>
      </c>
      <c r="L82" s="17">
        <v>36997</v>
      </c>
      <c r="M82" s="17">
        <v>45334</v>
      </c>
      <c r="N82" s="17">
        <v>46476</v>
      </c>
      <c r="O82" s="17">
        <v>54277</v>
      </c>
      <c r="P82" s="17">
        <v>44939</v>
      </c>
      <c r="Q82" s="17">
        <v>4995</v>
      </c>
      <c r="R82" s="17">
        <v>33912</v>
      </c>
      <c r="S82" s="17">
        <v>59088</v>
      </c>
      <c r="T82" s="17"/>
    </row>
    <row r="83" spans="1:20" x14ac:dyDescent="0.2">
      <c r="A83" s="10" t="str">
        <f>VLOOKUP("&lt;Zeilentitel_11&gt;",Uebersetzungen!$B$3:$E$48,Uebersetzungen!$B$2+1,FALSE)</f>
        <v>Polen</v>
      </c>
      <c r="B83" s="13">
        <v>5749</v>
      </c>
      <c r="C83" s="13">
        <v>7906</v>
      </c>
      <c r="D83" s="13">
        <v>10227</v>
      </c>
      <c r="E83" s="13">
        <v>12161</v>
      </c>
      <c r="F83" s="13">
        <v>20729</v>
      </c>
      <c r="G83" s="13">
        <v>22192</v>
      </c>
      <c r="H83" s="13">
        <v>15794</v>
      </c>
      <c r="I83" s="13">
        <v>20081</v>
      </c>
      <c r="J83" s="13">
        <v>24900</v>
      </c>
      <c r="K83" s="18">
        <v>10506</v>
      </c>
      <c r="L83" s="17">
        <v>15075</v>
      </c>
      <c r="M83" s="17">
        <v>16075</v>
      </c>
      <c r="N83" s="17">
        <v>23333</v>
      </c>
      <c r="O83" s="17">
        <v>23457</v>
      </c>
      <c r="P83" s="17">
        <v>16383</v>
      </c>
      <c r="Q83" s="17">
        <v>75765</v>
      </c>
      <c r="R83" s="17">
        <v>39038</v>
      </c>
      <c r="S83" s="17">
        <v>19449</v>
      </c>
      <c r="T83" s="17"/>
    </row>
    <row r="84" spans="1:20" x14ac:dyDescent="0.2">
      <c r="A84" s="10" t="str">
        <f>VLOOKUP("&lt;Zeilentitel_12&gt;",Uebersetzungen!$B$3:$E$48,Uebersetzungen!$B$2+1,FALSE)</f>
        <v>Tschechische Republik</v>
      </c>
      <c r="B84" s="13">
        <v>4607</v>
      </c>
      <c r="C84" s="13">
        <v>5126</v>
      </c>
      <c r="D84" s="13">
        <v>10110</v>
      </c>
      <c r="E84" s="13">
        <v>12100</v>
      </c>
      <c r="F84" s="13">
        <v>11782</v>
      </c>
      <c r="G84" s="13">
        <v>11262</v>
      </c>
      <c r="H84" s="13">
        <v>10884</v>
      </c>
      <c r="I84" s="13">
        <v>8829</v>
      </c>
      <c r="J84" s="13">
        <v>10017</v>
      </c>
      <c r="K84" s="18">
        <v>7843</v>
      </c>
      <c r="L84" s="17">
        <v>7757</v>
      </c>
      <c r="M84" s="17">
        <v>9659</v>
      </c>
      <c r="N84" s="17">
        <v>10892</v>
      </c>
      <c r="O84" s="17">
        <v>11238</v>
      </c>
      <c r="P84" s="17">
        <v>9291</v>
      </c>
      <c r="Q84" s="17">
        <v>8460</v>
      </c>
      <c r="R84" s="17">
        <v>12268</v>
      </c>
      <c r="S84" s="17">
        <v>12194</v>
      </c>
      <c r="T84" s="17"/>
    </row>
    <row r="85" spans="1:20" x14ac:dyDescent="0.2">
      <c r="A85" s="10" t="str">
        <f>VLOOKUP("&lt;Zeilentitel_13&gt;",Uebersetzungen!$B$3:$E$48,Uebersetzungen!$B$2+1,FALSE)</f>
        <v>Russland</v>
      </c>
      <c r="B85" s="13">
        <v>31918</v>
      </c>
      <c r="C85" s="13">
        <v>39387</v>
      </c>
      <c r="D85" s="13">
        <v>51911</v>
      </c>
      <c r="E85" s="13">
        <v>47212</v>
      </c>
      <c r="F85" s="13">
        <v>43198</v>
      </c>
      <c r="G85" s="13">
        <v>47320</v>
      </c>
      <c r="H85" s="13">
        <v>51025</v>
      </c>
      <c r="I85" s="13">
        <v>51333</v>
      </c>
      <c r="J85" s="13">
        <v>56222</v>
      </c>
      <c r="K85" s="18">
        <v>42876</v>
      </c>
      <c r="L85" s="17">
        <v>31414</v>
      </c>
      <c r="M85" s="17">
        <v>33076</v>
      </c>
      <c r="N85" s="17">
        <v>34237</v>
      </c>
      <c r="O85" s="17">
        <v>34613</v>
      </c>
      <c r="P85" s="17">
        <v>28964</v>
      </c>
      <c r="Q85" s="17">
        <v>7667</v>
      </c>
      <c r="R85" s="17">
        <v>11145</v>
      </c>
      <c r="S85" s="17">
        <v>8007</v>
      </c>
      <c r="T85" s="17"/>
    </row>
    <row r="86" spans="1:20" x14ac:dyDescent="0.2">
      <c r="A86" s="10" t="str">
        <f>VLOOKUP("&lt;Zeilentitel_14&gt;",Uebersetzungen!$B$3:$E$48,Uebersetzungen!$B$2+1,FALSE)</f>
        <v>Schweden</v>
      </c>
      <c r="B86" s="13">
        <v>14563</v>
      </c>
      <c r="C86" s="13">
        <v>16788</v>
      </c>
      <c r="D86" s="13">
        <v>18829</v>
      </c>
      <c r="E86" s="13">
        <v>16014</v>
      </c>
      <c r="F86" s="13">
        <v>16296</v>
      </c>
      <c r="G86" s="13">
        <v>15112</v>
      </c>
      <c r="H86" s="13">
        <v>13680</v>
      </c>
      <c r="I86" s="13">
        <v>12492</v>
      </c>
      <c r="J86" s="13">
        <v>16358</v>
      </c>
      <c r="K86" s="18">
        <v>16415</v>
      </c>
      <c r="L86" s="17">
        <v>12473</v>
      </c>
      <c r="M86" s="17">
        <v>13943</v>
      </c>
      <c r="N86" s="17">
        <v>14319</v>
      </c>
      <c r="O86" s="17">
        <v>12851</v>
      </c>
      <c r="P86" s="17">
        <v>10629</v>
      </c>
      <c r="Q86" s="17">
        <v>1466</v>
      </c>
      <c r="R86" s="17">
        <v>10701</v>
      </c>
      <c r="S86" s="17">
        <v>9734</v>
      </c>
      <c r="T86" s="17"/>
    </row>
    <row r="87" spans="1:20" x14ac:dyDescent="0.2">
      <c r="A87" s="10" t="str">
        <f>VLOOKUP("&lt;Zeilentitel_15&gt;",Uebersetzungen!$B$3:$E$48,Uebersetzungen!$B$2+1,FALSE)</f>
        <v>Norwegen</v>
      </c>
      <c r="B87" s="13">
        <v>5995</v>
      </c>
      <c r="C87" s="13">
        <v>6162</v>
      </c>
      <c r="D87" s="13">
        <v>7466</v>
      </c>
      <c r="E87" s="13">
        <v>6502</v>
      </c>
      <c r="F87" s="13">
        <v>5478</v>
      </c>
      <c r="G87" s="13">
        <v>6723</v>
      </c>
      <c r="H87" s="13">
        <v>6779</v>
      </c>
      <c r="I87" s="13">
        <v>6209</v>
      </c>
      <c r="J87" s="13">
        <v>8498</v>
      </c>
      <c r="K87" s="18">
        <v>7160</v>
      </c>
      <c r="L87" s="17">
        <v>6182</v>
      </c>
      <c r="M87" s="17">
        <v>9614</v>
      </c>
      <c r="N87" s="17">
        <v>7080</v>
      </c>
      <c r="O87" s="17">
        <v>5660</v>
      </c>
      <c r="P87" s="17">
        <v>4239</v>
      </c>
      <c r="Q87" s="17">
        <v>871</v>
      </c>
      <c r="R87" s="17">
        <v>3759</v>
      </c>
      <c r="S87" s="17">
        <v>4118</v>
      </c>
      <c r="T87" s="17"/>
    </row>
    <row r="88" spans="1:20" x14ac:dyDescent="0.2">
      <c r="A88" s="10" t="str">
        <f>VLOOKUP("&lt;Zeilentitel_16&gt;",Uebersetzungen!$B$3:$E$48,Uebersetzungen!$B$2+1,FALSE)</f>
        <v>Dänemark</v>
      </c>
      <c r="B88" s="13">
        <v>6344</v>
      </c>
      <c r="C88" s="13">
        <v>10022</v>
      </c>
      <c r="D88" s="13">
        <v>12462</v>
      </c>
      <c r="E88" s="13">
        <v>9359</v>
      </c>
      <c r="F88" s="13">
        <v>11469</v>
      </c>
      <c r="G88" s="13">
        <v>12735</v>
      </c>
      <c r="H88" s="13">
        <v>12266</v>
      </c>
      <c r="I88" s="13">
        <v>10224</v>
      </c>
      <c r="J88" s="13">
        <v>9428</v>
      </c>
      <c r="K88" s="18">
        <v>7575</v>
      </c>
      <c r="L88" s="17">
        <v>6399</v>
      </c>
      <c r="M88" s="17">
        <v>7161</v>
      </c>
      <c r="N88" s="17">
        <v>8420</v>
      </c>
      <c r="O88" s="17">
        <v>9760</v>
      </c>
      <c r="P88" s="17">
        <v>7653</v>
      </c>
      <c r="Q88" s="17">
        <v>2308</v>
      </c>
      <c r="R88" s="17">
        <v>8091</v>
      </c>
      <c r="S88" s="17">
        <v>6406</v>
      </c>
      <c r="T88" s="17"/>
    </row>
    <row r="89" spans="1:20" x14ac:dyDescent="0.2">
      <c r="A89" s="10" t="str">
        <f>VLOOKUP("&lt;Zeilentitel_17&gt;",Uebersetzungen!$B$3:$E$48,Uebersetzungen!$B$2+1,FALSE)</f>
        <v>Finnland</v>
      </c>
      <c r="B89" s="13">
        <v>3931</v>
      </c>
      <c r="C89" s="13">
        <v>5864</v>
      </c>
      <c r="D89" s="13">
        <v>7134</v>
      </c>
      <c r="E89" s="13">
        <v>7776</v>
      </c>
      <c r="F89" s="13">
        <v>7347</v>
      </c>
      <c r="G89" s="13">
        <v>6951</v>
      </c>
      <c r="H89" s="13">
        <v>5654</v>
      </c>
      <c r="I89" s="13">
        <v>5646</v>
      </c>
      <c r="J89" s="13">
        <v>5350</v>
      </c>
      <c r="K89" s="18">
        <v>5880</v>
      </c>
      <c r="L89" s="17">
        <v>4770</v>
      </c>
      <c r="M89" s="17">
        <v>6013</v>
      </c>
      <c r="N89" s="17">
        <v>5629</v>
      </c>
      <c r="O89" s="17">
        <v>6188</v>
      </c>
      <c r="P89" s="17">
        <v>4929</v>
      </c>
      <c r="Q89" s="17">
        <v>485</v>
      </c>
      <c r="R89" s="17">
        <v>4147</v>
      </c>
      <c r="S89" s="17">
        <v>4839</v>
      </c>
      <c r="T89" s="17"/>
    </row>
    <row r="90" spans="1:20" x14ac:dyDescent="0.2">
      <c r="A90" s="10" t="str">
        <f>VLOOKUP("&lt;Zeilentitel_18&gt;",Uebersetzungen!$B$3:$E$48,Uebersetzungen!$B$2+1,FALSE)</f>
        <v>Japan</v>
      </c>
      <c r="B90" s="13">
        <v>5261</v>
      </c>
      <c r="C90" s="13">
        <v>4381</v>
      </c>
      <c r="D90" s="13">
        <v>5132</v>
      </c>
      <c r="E90" s="13">
        <v>3968</v>
      </c>
      <c r="F90" s="13">
        <v>4622</v>
      </c>
      <c r="G90" s="13">
        <v>3831</v>
      </c>
      <c r="H90" s="13">
        <v>3358</v>
      </c>
      <c r="I90" s="13">
        <v>3738</v>
      </c>
      <c r="J90" s="13">
        <v>2914</v>
      </c>
      <c r="K90" s="18">
        <v>2733</v>
      </c>
      <c r="L90" s="17">
        <v>3788</v>
      </c>
      <c r="M90" s="17">
        <v>3718</v>
      </c>
      <c r="N90" s="17">
        <v>3934</v>
      </c>
      <c r="O90" s="17">
        <v>3283</v>
      </c>
      <c r="P90" s="17">
        <v>2527</v>
      </c>
      <c r="Q90" s="17">
        <v>652</v>
      </c>
      <c r="R90" s="17">
        <v>1072</v>
      </c>
      <c r="S90" s="17">
        <v>2430</v>
      </c>
      <c r="T90" s="17"/>
    </row>
    <row r="91" spans="1:20" x14ac:dyDescent="0.2">
      <c r="A91" s="10" t="str">
        <f>VLOOKUP("&lt;Zeilentitel_19&gt;",Uebersetzungen!$B$3:$E$48,Uebersetzungen!$B$2+1,FALSE)</f>
        <v>China (inkl. Hongkong) / Taiwan</v>
      </c>
      <c r="B91" s="13">
        <v>2804</v>
      </c>
      <c r="C91" s="13">
        <v>3729</v>
      </c>
      <c r="D91" s="13">
        <v>3248</v>
      </c>
      <c r="E91" s="13">
        <v>3401</v>
      </c>
      <c r="F91" s="13">
        <v>3924</v>
      </c>
      <c r="G91" s="13">
        <v>3803</v>
      </c>
      <c r="H91" s="13">
        <v>4263</v>
      </c>
      <c r="I91" s="13">
        <v>5737</v>
      </c>
      <c r="J91" s="13">
        <v>7926</v>
      </c>
      <c r="K91" s="18">
        <v>8454</v>
      </c>
      <c r="L91" s="17">
        <v>9811</v>
      </c>
      <c r="M91" s="17">
        <v>11066</v>
      </c>
      <c r="N91" s="17">
        <v>12933</v>
      </c>
      <c r="O91" s="17">
        <v>16245</v>
      </c>
      <c r="P91" s="17">
        <v>11945</v>
      </c>
      <c r="Q91" s="17">
        <v>550</v>
      </c>
      <c r="R91" s="17">
        <v>1901</v>
      </c>
      <c r="S91" s="17">
        <v>7226</v>
      </c>
      <c r="T91" s="17"/>
    </row>
    <row r="92" spans="1:20" x14ac:dyDescent="0.2">
      <c r="A92" s="10" t="str">
        <f>VLOOKUP("&lt;Zeilentitel_20&gt;",Uebersetzungen!$B$3:$E$48,Uebersetzungen!$B$2+1,FALSE)</f>
        <v xml:space="preserve">Indien </v>
      </c>
      <c r="B92" s="13">
        <v>1450</v>
      </c>
      <c r="C92" s="13">
        <v>1296</v>
      </c>
      <c r="D92" s="13">
        <v>1950</v>
      </c>
      <c r="E92" s="13">
        <v>1793</v>
      </c>
      <c r="F92" s="13">
        <v>2089</v>
      </c>
      <c r="G92" s="13">
        <v>2616</v>
      </c>
      <c r="H92" s="13">
        <v>2597</v>
      </c>
      <c r="I92" s="13">
        <v>2505</v>
      </c>
      <c r="J92" s="13">
        <v>2462</v>
      </c>
      <c r="K92" s="18">
        <v>2908</v>
      </c>
      <c r="L92" s="17">
        <v>2743</v>
      </c>
      <c r="M92" s="17">
        <v>3387</v>
      </c>
      <c r="N92" s="17">
        <v>3857</v>
      </c>
      <c r="O92" s="17">
        <v>8726</v>
      </c>
      <c r="P92" s="17">
        <v>3105</v>
      </c>
      <c r="Q92" s="17">
        <v>131</v>
      </c>
      <c r="R92" s="17">
        <v>1763</v>
      </c>
      <c r="S92" s="17">
        <v>4203</v>
      </c>
      <c r="T92" s="17"/>
    </row>
    <row r="93" spans="1:20" x14ac:dyDescent="0.2">
      <c r="A93" s="10" t="str">
        <f>VLOOKUP("&lt;Zeilentitel_21&gt;",Uebersetzungen!$B$3:$E$48,Uebersetzungen!$B$2+1,FALSE)</f>
        <v>Brasilien</v>
      </c>
      <c r="B93" s="13">
        <v>3970</v>
      </c>
      <c r="C93" s="13">
        <v>4231</v>
      </c>
      <c r="D93" s="13">
        <v>5870</v>
      </c>
      <c r="E93" s="13">
        <v>5143</v>
      </c>
      <c r="F93" s="13">
        <v>6018</v>
      </c>
      <c r="G93" s="13">
        <v>7705</v>
      </c>
      <c r="H93" s="13">
        <v>9679</v>
      </c>
      <c r="I93" s="13">
        <v>7879</v>
      </c>
      <c r="J93" s="13">
        <v>8905</v>
      </c>
      <c r="K93" s="18">
        <v>10111</v>
      </c>
      <c r="L93" s="17">
        <v>8501</v>
      </c>
      <c r="M93" s="17">
        <v>10775</v>
      </c>
      <c r="N93" s="17">
        <v>13342</v>
      </c>
      <c r="O93" s="17">
        <v>12604</v>
      </c>
      <c r="P93" s="17">
        <v>14982</v>
      </c>
      <c r="Q93" s="17">
        <v>402</v>
      </c>
      <c r="R93" s="17">
        <v>15659</v>
      </c>
      <c r="S93" s="17">
        <v>16336</v>
      </c>
      <c r="T93" s="17"/>
    </row>
    <row r="94" spans="1:20" x14ac:dyDescent="0.2">
      <c r="A94" s="10" t="str">
        <f>VLOOKUP("&lt;Zeilentitel_22&gt;",Uebersetzungen!$B$3:$E$48,Uebersetzungen!$B$2+1,FALSE)</f>
        <v>Golfstaaten</v>
      </c>
      <c r="B94" s="20">
        <v>2962</v>
      </c>
      <c r="C94" s="13">
        <v>3532</v>
      </c>
      <c r="D94" s="13">
        <v>4925</v>
      </c>
      <c r="E94" s="13">
        <v>4724</v>
      </c>
      <c r="F94" s="13">
        <v>4682</v>
      </c>
      <c r="G94" s="13">
        <v>5655</v>
      </c>
      <c r="H94" s="13">
        <v>6357</v>
      </c>
      <c r="I94" s="13">
        <v>5572</v>
      </c>
      <c r="J94" s="13">
        <v>7413</v>
      </c>
      <c r="K94" s="23">
        <v>7495</v>
      </c>
      <c r="L94" s="24">
        <v>8746</v>
      </c>
      <c r="M94" s="21">
        <v>7604</v>
      </c>
      <c r="N94" s="25">
        <v>9266</v>
      </c>
      <c r="O94" s="24">
        <v>8499</v>
      </c>
      <c r="P94" s="24">
        <v>7891</v>
      </c>
      <c r="Q94" s="24">
        <v>869</v>
      </c>
      <c r="R94" s="24">
        <v>7093</v>
      </c>
      <c r="S94" s="24">
        <v>11922</v>
      </c>
      <c r="T94" s="24"/>
    </row>
    <row r="95" spans="1:20" x14ac:dyDescent="0.2">
      <c r="A95" s="10" t="str">
        <f>VLOOKUP("&lt;Zeilentitel_23&gt;",Uebersetzungen!$B$3:$E$48,Uebersetzungen!$B$2+1,FALSE)</f>
        <v>Übrige Herkunftsländer</v>
      </c>
      <c r="B95" s="22">
        <v>105207</v>
      </c>
      <c r="C95" s="22">
        <v>118587</v>
      </c>
      <c r="D95" s="22">
        <v>132448</v>
      </c>
      <c r="E95" s="22">
        <v>114395</v>
      </c>
      <c r="F95" s="22">
        <v>110659</v>
      </c>
      <c r="G95" s="22">
        <v>102524</v>
      </c>
      <c r="H95" s="22">
        <v>99787</v>
      </c>
      <c r="I95" s="22">
        <v>100287</v>
      </c>
      <c r="J95" s="22">
        <v>102434</v>
      </c>
      <c r="K95" s="22">
        <v>102224</v>
      </c>
      <c r="L95" s="22">
        <v>98021</v>
      </c>
      <c r="M95" s="22">
        <v>105646</v>
      </c>
      <c r="N95" s="22">
        <v>121810</v>
      </c>
      <c r="O95" s="22">
        <v>121059</v>
      </c>
      <c r="P95" s="22">
        <v>95686</v>
      </c>
      <c r="Q95" s="22">
        <v>34902</v>
      </c>
      <c r="R95" s="22">
        <v>90785</v>
      </c>
      <c r="S95" s="22">
        <v>130638</v>
      </c>
      <c r="T95" s="22"/>
    </row>
    <row r="96" spans="1:20" x14ac:dyDescent="0.2">
      <c r="A96" s="27" t="str">
        <f>VLOOKUP("&lt;Zeilentitel_24&gt;",Uebersetzungen!$B$3:$E$48,Uebersetzungen!$B$2+1,FALSE)</f>
        <v>Graubünden</v>
      </c>
      <c r="B96" s="28">
        <v>3168969</v>
      </c>
      <c r="C96" s="28">
        <v>3189277</v>
      </c>
      <c r="D96" s="28">
        <v>3413247</v>
      </c>
      <c r="E96" s="28">
        <v>3219164</v>
      </c>
      <c r="F96" s="28">
        <v>3210138</v>
      </c>
      <c r="G96" s="28">
        <v>3012669</v>
      </c>
      <c r="H96" s="28">
        <v>2763513</v>
      </c>
      <c r="I96" s="28">
        <v>2805473</v>
      </c>
      <c r="J96" s="28">
        <v>2810743</v>
      </c>
      <c r="K96" s="28">
        <v>2735149</v>
      </c>
      <c r="L96" s="28">
        <v>2556002</v>
      </c>
      <c r="M96" s="28">
        <v>2608406</v>
      </c>
      <c r="N96" s="28">
        <v>2759764</v>
      </c>
      <c r="O96" s="28">
        <v>2812680</v>
      </c>
      <c r="P96" s="28">
        <v>2408478</v>
      </c>
      <c r="Q96" s="28">
        <v>2261660</v>
      </c>
      <c r="R96" s="28">
        <v>2969209</v>
      </c>
      <c r="S96" s="28">
        <v>2887232</v>
      </c>
      <c r="T96" s="28"/>
    </row>
    <row r="97" spans="1:20" x14ac:dyDescent="0.2"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O97" s="19"/>
      <c r="P97" s="19"/>
      <c r="Q97" s="19"/>
      <c r="R97" s="19"/>
      <c r="S97" s="19"/>
    </row>
    <row r="99" spans="1:20" ht="15" x14ac:dyDescent="0.25">
      <c r="A99" s="9" t="str">
        <f>VLOOKUP("&lt;UTitel4&gt;",Uebersetzungen!$B$3:$E$22,Uebersetzungen!$B$2+1,FALSE)</f>
        <v>Sommersaison</v>
      </c>
    </row>
    <row r="101" spans="1:20" ht="26.25" customHeight="1" x14ac:dyDescent="0.2">
      <c r="A101" s="27" t="str">
        <f>VLOOKUP("&lt;SpaltenTitel_1&gt;",Uebersetzungen!$B$3:$E$48,Uebersetzungen!$B$2+1,FALSE)</f>
        <v>Herkunftsländer</v>
      </c>
      <c r="B101" s="28">
        <v>2005</v>
      </c>
      <c r="C101" s="28">
        <v>2006</v>
      </c>
      <c r="D101" s="28">
        <v>2007</v>
      </c>
      <c r="E101" s="28">
        <v>2008</v>
      </c>
      <c r="F101" s="28">
        <v>2009</v>
      </c>
      <c r="G101" s="28">
        <v>2010</v>
      </c>
      <c r="H101" s="28">
        <v>2011</v>
      </c>
      <c r="I101" s="28">
        <v>2012</v>
      </c>
      <c r="J101" s="28">
        <v>2013</v>
      </c>
      <c r="K101" s="28">
        <v>2014</v>
      </c>
      <c r="L101" s="28">
        <v>2015</v>
      </c>
      <c r="M101" s="28">
        <v>2016</v>
      </c>
      <c r="N101" s="28">
        <v>2017</v>
      </c>
      <c r="O101" s="28">
        <v>2018</v>
      </c>
      <c r="P101" s="28">
        <v>2019</v>
      </c>
      <c r="Q101" s="28">
        <v>2020</v>
      </c>
      <c r="R101" s="28">
        <v>2021</v>
      </c>
      <c r="S101" s="28">
        <v>2022</v>
      </c>
      <c r="T101" s="28">
        <v>2023</v>
      </c>
    </row>
    <row r="102" spans="1:20" x14ac:dyDescent="0.2">
      <c r="A102" s="10" t="str">
        <f>VLOOKUP("&lt;Zeilentitel_1&gt;",Uebersetzungen!$B$3:$E$48,Uebersetzungen!$B$2+1,FALSE)</f>
        <v>Schweiz</v>
      </c>
      <c r="B102" s="14">
        <v>1325081</v>
      </c>
      <c r="C102" s="14">
        <v>1349869</v>
      </c>
      <c r="D102" s="14">
        <v>1362752</v>
      </c>
      <c r="E102" s="14">
        <v>1497659</v>
      </c>
      <c r="F102" s="14">
        <v>1399003</v>
      </c>
      <c r="G102" s="14">
        <v>1381866</v>
      </c>
      <c r="H102" s="14">
        <v>1327596</v>
      </c>
      <c r="I102" s="14">
        <v>1311564</v>
      </c>
      <c r="J102" s="14">
        <v>1322288</v>
      </c>
      <c r="K102" s="14">
        <v>1297219</v>
      </c>
      <c r="L102" s="14">
        <v>1255589</v>
      </c>
      <c r="M102" s="14">
        <v>1306099</v>
      </c>
      <c r="N102" s="14">
        <v>1369128</v>
      </c>
      <c r="O102" s="14">
        <v>1451606</v>
      </c>
      <c r="P102" s="14">
        <v>1485645</v>
      </c>
      <c r="Q102" s="14">
        <v>2068541</v>
      </c>
      <c r="R102" s="14">
        <v>2148888</v>
      </c>
      <c r="S102" s="14">
        <v>1779588</v>
      </c>
      <c r="T102" s="14">
        <v>1644450</v>
      </c>
    </row>
    <row r="103" spans="1:20" x14ac:dyDescent="0.2">
      <c r="A103" s="10" t="str">
        <f>VLOOKUP("&lt;Zeilentitel_2&gt;",Uebersetzungen!$B$3:$E$48,Uebersetzungen!$B$2+1,FALSE)</f>
        <v>Deutschland</v>
      </c>
      <c r="B103" s="13">
        <v>568718</v>
      </c>
      <c r="C103" s="13">
        <v>609937</v>
      </c>
      <c r="D103" s="13">
        <v>672565</v>
      </c>
      <c r="E103" s="13">
        <v>706786</v>
      </c>
      <c r="F103" s="13">
        <v>697913</v>
      </c>
      <c r="G103" s="13">
        <v>673580</v>
      </c>
      <c r="H103" s="13">
        <v>568169</v>
      </c>
      <c r="I103" s="13">
        <v>458347</v>
      </c>
      <c r="J103" s="13">
        <v>486801</v>
      </c>
      <c r="K103" s="13">
        <v>449486</v>
      </c>
      <c r="L103" s="13">
        <v>358890</v>
      </c>
      <c r="M103" s="13">
        <v>319585</v>
      </c>
      <c r="N103" s="13">
        <v>325020</v>
      </c>
      <c r="O103" s="14">
        <v>341741</v>
      </c>
      <c r="P103" s="14">
        <v>362030</v>
      </c>
      <c r="Q103" s="14">
        <v>218339</v>
      </c>
      <c r="R103" s="14">
        <v>284663</v>
      </c>
      <c r="S103" s="14">
        <v>338892</v>
      </c>
      <c r="T103" s="14">
        <v>313870</v>
      </c>
    </row>
    <row r="104" spans="1:20" x14ac:dyDescent="0.2">
      <c r="A104" s="10" t="str">
        <f>VLOOKUP("&lt;Zeilentitel_3&gt;",Uebersetzungen!$B$3:$E$48,Uebersetzungen!$B$2+1,FALSE)</f>
        <v>Italien</v>
      </c>
      <c r="B104" s="13">
        <v>110281</v>
      </c>
      <c r="C104" s="13">
        <v>115431</v>
      </c>
      <c r="D104" s="13">
        <v>113671</v>
      </c>
      <c r="E104" s="13">
        <v>117345</v>
      </c>
      <c r="F104" s="13">
        <v>121824</v>
      </c>
      <c r="G104" s="13">
        <v>119052</v>
      </c>
      <c r="H104" s="13">
        <v>100119</v>
      </c>
      <c r="I104" s="13">
        <v>84985</v>
      </c>
      <c r="J104" s="13">
        <v>84769</v>
      </c>
      <c r="K104" s="13">
        <v>88561</v>
      </c>
      <c r="L104" s="13">
        <v>58015</v>
      </c>
      <c r="M104" s="13">
        <v>38239</v>
      </c>
      <c r="N104" s="13">
        <v>41380</v>
      </c>
      <c r="O104" s="14">
        <v>42547</v>
      </c>
      <c r="P104" s="14">
        <v>39921</v>
      </c>
      <c r="Q104" s="14">
        <v>25703</v>
      </c>
      <c r="R104" s="14">
        <v>34506</v>
      </c>
      <c r="S104" s="14">
        <v>44739</v>
      </c>
      <c r="T104" s="14">
        <v>40113</v>
      </c>
    </row>
    <row r="105" spans="1:20" x14ac:dyDescent="0.2">
      <c r="A105" s="10" t="str">
        <f>VLOOKUP("&lt;Zeilentitel_4&gt;",Uebersetzungen!$B$3:$E$48,Uebersetzungen!$B$2+1,FALSE)</f>
        <v>Frankreich</v>
      </c>
      <c r="B105" s="13">
        <v>25510</v>
      </c>
      <c r="C105" s="13">
        <v>26097</v>
      </c>
      <c r="D105" s="13">
        <v>28511</v>
      </c>
      <c r="E105" s="13">
        <v>30689</v>
      </c>
      <c r="F105" s="13">
        <v>33167</v>
      </c>
      <c r="G105" s="13">
        <v>31128</v>
      </c>
      <c r="H105" s="13">
        <v>26605</v>
      </c>
      <c r="I105" s="13">
        <v>23363</v>
      </c>
      <c r="J105" s="13">
        <v>24985</v>
      </c>
      <c r="K105" s="13">
        <v>23849</v>
      </c>
      <c r="L105" s="13">
        <v>20254</v>
      </c>
      <c r="M105" s="13">
        <v>20869</v>
      </c>
      <c r="N105" s="13">
        <v>21794</v>
      </c>
      <c r="O105" s="14">
        <v>22463</v>
      </c>
      <c r="P105" s="14">
        <v>23033</v>
      </c>
      <c r="Q105" s="14">
        <v>15595</v>
      </c>
      <c r="R105" s="14">
        <v>18822</v>
      </c>
      <c r="S105" s="14">
        <v>25143</v>
      </c>
      <c r="T105" s="14">
        <v>26607</v>
      </c>
    </row>
    <row r="106" spans="1:20" x14ac:dyDescent="0.2">
      <c r="A106" s="10" t="str">
        <f>VLOOKUP("&lt;Zeilentitel_5&gt;",Uebersetzungen!$B$3:$E$48,Uebersetzungen!$B$2+1,FALSE)</f>
        <v>Österreich</v>
      </c>
      <c r="B106" s="13">
        <v>20062</v>
      </c>
      <c r="C106" s="13">
        <v>29588</v>
      </c>
      <c r="D106" s="13">
        <v>34800</v>
      </c>
      <c r="E106" s="13">
        <v>39798</v>
      </c>
      <c r="F106" s="13">
        <v>35337</v>
      </c>
      <c r="G106" s="13">
        <v>34489</v>
      </c>
      <c r="H106" s="13">
        <v>33126</v>
      </c>
      <c r="I106" s="13">
        <v>30035</v>
      </c>
      <c r="J106" s="13">
        <v>26750</v>
      </c>
      <c r="K106" s="13">
        <v>28658</v>
      </c>
      <c r="L106" s="13">
        <v>24544</v>
      </c>
      <c r="M106" s="13">
        <v>28862</v>
      </c>
      <c r="N106" s="13">
        <v>41073</v>
      </c>
      <c r="O106" s="14">
        <v>28290</v>
      </c>
      <c r="P106" s="14">
        <v>26351</v>
      </c>
      <c r="Q106" s="14">
        <v>15147</v>
      </c>
      <c r="R106" s="14">
        <v>21581</v>
      </c>
      <c r="S106" s="14">
        <v>25820</v>
      </c>
      <c r="T106" s="14">
        <v>25363</v>
      </c>
    </row>
    <row r="107" spans="1:20" x14ac:dyDescent="0.2">
      <c r="A107" s="10" t="str">
        <f>VLOOKUP("&lt;Zeilentitel_6&gt;",Uebersetzungen!$B$3:$E$48,Uebersetzungen!$B$2+1,FALSE)</f>
        <v>Niederlande</v>
      </c>
      <c r="B107" s="13">
        <v>65511</v>
      </c>
      <c r="C107" s="13">
        <v>66114</v>
      </c>
      <c r="D107" s="13">
        <v>72216</v>
      </c>
      <c r="E107" s="13">
        <v>80061</v>
      </c>
      <c r="F107" s="13">
        <v>71963</v>
      </c>
      <c r="G107" s="13">
        <v>74007</v>
      </c>
      <c r="H107" s="13">
        <v>66079</v>
      </c>
      <c r="I107" s="13">
        <v>48550</v>
      </c>
      <c r="J107" s="13">
        <v>51216</v>
      </c>
      <c r="K107" s="13">
        <v>44240</v>
      </c>
      <c r="L107" s="13">
        <v>38644</v>
      </c>
      <c r="M107" s="13">
        <v>45208</v>
      </c>
      <c r="N107" s="13">
        <v>43538</v>
      </c>
      <c r="O107" s="14">
        <v>43260</v>
      </c>
      <c r="P107" s="14">
        <v>50300</v>
      </c>
      <c r="Q107" s="14">
        <v>24517</v>
      </c>
      <c r="R107" s="14">
        <v>32909</v>
      </c>
      <c r="S107" s="14">
        <v>49665</v>
      </c>
      <c r="T107" s="14">
        <v>51092</v>
      </c>
    </row>
    <row r="108" spans="1:20" x14ac:dyDescent="0.2">
      <c r="A108" s="10" t="str">
        <f>VLOOKUP("&lt;Zeilentitel_7&gt;",Uebersetzungen!$B$3:$E$48,Uebersetzungen!$B$2+1,FALSE)</f>
        <v>Belgien</v>
      </c>
      <c r="B108" s="13">
        <v>97431</v>
      </c>
      <c r="C108" s="13">
        <v>97143</v>
      </c>
      <c r="D108" s="13">
        <v>77741</v>
      </c>
      <c r="E108" s="13">
        <v>74954</v>
      </c>
      <c r="F108" s="13">
        <v>73452</v>
      </c>
      <c r="G108" s="13">
        <v>60820</v>
      </c>
      <c r="H108" s="13">
        <v>57436</v>
      </c>
      <c r="I108" s="13">
        <v>55210</v>
      </c>
      <c r="J108" s="13">
        <v>54362</v>
      </c>
      <c r="K108" s="13">
        <v>56488</v>
      </c>
      <c r="L108" s="13">
        <v>51631</v>
      </c>
      <c r="M108" s="13">
        <v>51661</v>
      </c>
      <c r="N108" s="13">
        <v>55498</v>
      </c>
      <c r="O108" s="14">
        <v>63107</v>
      </c>
      <c r="P108" s="14">
        <v>61858</v>
      </c>
      <c r="Q108" s="14">
        <v>66523</v>
      </c>
      <c r="R108" s="14">
        <v>93054</v>
      </c>
      <c r="S108" s="14">
        <v>116325</v>
      </c>
      <c r="T108" s="14">
        <v>101234</v>
      </c>
    </row>
    <row r="109" spans="1:20" x14ac:dyDescent="0.2">
      <c r="A109" s="10" t="str">
        <f>VLOOKUP("&lt;Zeilentitel_8&gt;",Uebersetzungen!$B$3:$E$48,Uebersetzungen!$B$2+1,FALSE)</f>
        <v>Luxemburg</v>
      </c>
      <c r="B109" s="13">
        <v>6955</v>
      </c>
      <c r="C109" s="13">
        <v>6820</v>
      </c>
      <c r="D109" s="13">
        <v>6686</v>
      </c>
      <c r="E109" s="13">
        <v>7747</v>
      </c>
      <c r="F109" s="13">
        <v>6619</v>
      </c>
      <c r="G109" s="13">
        <v>7518</v>
      </c>
      <c r="H109" s="13">
        <v>5314</v>
      </c>
      <c r="I109" s="13">
        <v>4679</v>
      </c>
      <c r="J109" s="13">
        <v>5238</v>
      </c>
      <c r="K109" s="13">
        <v>4914</v>
      </c>
      <c r="L109" s="13">
        <v>3548</v>
      </c>
      <c r="M109" s="13">
        <v>3986</v>
      </c>
      <c r="N109" s="13">
        <v>3927</v>
      </c>
      <c r="O109" s="14">
        <v>3712</v>
      </c>
      <c r="P109" s="14">
        <v>4668</v>
      </c>
      <c r="Q109" s="14">
        <v>1256</v>
      </c>
      <c r="R109" s="14">
        <v>4410</v>
      </c>
      <c r="S109" s="14">
        <v>3843</v>
      </c>
      <c r="T109" s="14">
        <v>3758</v>
      </c>
    </row>
    <row r="110" spans="1:20" x14ac:dyDescent="0.2">
      <c r="A110" s="10" t="str">
        <f>VLOOKUP("&lt;Zeilentitel_9&gt;",Uebersetzungen!$B$3:$E$48,Uebersetzungen!$B$2+1,FALSE)</f>
        <v>Vereinigtes Königreich</v>
      </c>
      <c r="B110" s="13">
        <v>53231</v>
      </c>
      <c r="C110" s="13">
        <v>56795</v>
      </c>
      <c r="D110" s="13">
        <v>58674</v>
      </c>
      <c r="E110" s="13">
        <v>70400</v>
      </c>
      <c r="F110" s="13">
        <v>59168</v>
      </c>
      <c r="G110" s="13">
        <v>58885</v>
      </c>
      <c r="H110" s="13">
        <v>52073</v>
      </c>
      <c r="I110" s="13">
        <v>45769</v>
      </c>
      <c r="J110" s="13">
        <v>53245</v>
      </c>
      <c r="K110" s="13">
        <v>48735</v>
      </c>
      <c r="L110" s="13">
        <v>55110</v>
      </c>
      <c r="M110" s="13">
        <v>51501</v>
      </c>
      <c r="N110" s="13">
        <v>57149</v>
      </c>
      <c r="O110" s="14">
        <v>58046</v>
      </c>
      <c r="P110" s="14">
        <v>57596</v>
      </c>
      <c r="Q110" s="14">
        <v>12667</v>
      </c>
      <c r="R110" s="14">
        <v>18054</v>
      </c>
      <c r="S110" s="14">
        <v>52874</v>
      </c>
      <c r="T110" s="14">
        <v>56072</v>
      </c>
    </row>
    <row r="111" spans="1:20" x14ac:dyDescent="0.2">
      <c r="A111" s="10" t="str">
        <f>VLOOKUP("&lt;Zeilentitel_10&gt;",Uebersetzungen!$B$3:$E$48,Uebersetzungen!$B$2+1,FALSE)</f>
        <v>Vereinigte Staaten</v>
      </c>
      <c r="B111" s="13">
        <v>35973</v>
      </c>
      <c r="C111" s="13">
        <v>43536</v>
      </c>
      <c r="D111" s="13">
        <v>44076</v>
      </c>
      <c r="E111" s="13">
        <v>37925</v>
      </c>
      <c r="F111" s="13">
        <v>37179</v>
      </c>
      <c r="G111" s="13">
        <v>43853</v>
      </c>
      <c r="H111" s="13">
        <v>34442</v>
      </c>
      <c r="I111" s="13">
        <v>34954</v>
      </c>
      <c r="J111" s="13">
        <v>41271</v>
      </c>
      <c r="K111" s="13">
        <v>45437</v>
      </c>
      <c r="L111" s="13">
        <v>46013</v>
      </c>
      <c r="M111" s="13">
        <v>46712</v>
      </c>
      <c r="N111" s="13">
        <v>52263</v>
      </c>
      <c r="O111" s="14">
        <v>62618</v>
      </c>
      <c r="P111" s="14">
        <v>66552</v>
      </c>
      <c r="Q111" s="14">
        <v>3196</v>
      </c>
      <c r="R111" s="14">
        <v>10465</v>
      </c>
      <c r="S111" s="14">
        <v>65034</v>
      </c>
      <c r="T111" s="14">
        <v>71135</v>
      </c>
    </row>
    <row r="112" spans="1:20" x14ac:dyDescent="0.2">
      <c r="A112" s="10" t="str">
        <f>VLOOKUP("&lt;Zeilentitel_11&gt;",Uebersetzungen!$B$3:$E$48,Uebersetzungen!$B$2+1,FALSE)</f>
        <v>Polen</v>
      </c>
      <c r="B112" s="13">
        <v>1415</v>
      </c>
      <c r="C112" s="13">
        <v>1717</v>
      </c>
      <c r="D112" s="13">
        <v>2600</v>
      </c>
      <c r="E112" s="13">
        <v>2821</v>
      </c>
      <c r="F112" s="13">
        <v>1884</v>
      </c>
      <c r="G112" s="13">
        <v>2977</v>
      </c>
      <c r="H112" s="13">
        <v>2898</v>
      </c>
      <c r="I112" s="13">
        <v>3226</v>
      </c>
      <c r="J112" s="13">
        <v>3144</v>
      </c>
      <c r="K112" s="13">
        <v>3480</v>
      </c>
      <c r="L112" s="13">
        <v>2564</v>
      </c>
      <c r="M112" s="13">
        <v>4339</v>
      </c>
      <c r="N112" s="13">
        <v>3667</v>
      </c>
      <c r="O112" s="14">
        <v>5331</v>
      </c>
      <c r="P112" s="14">
        <v>4876</v>
      </c>
      <c r="Q112" s="14">
        <v>2943</v>
      </c>
      <c r="R112" s="14">
        <v>4803</v>
      </c>
      <c r="S112" s="14">
        <v>8052</v>
      </c>
      <c r="T112" s="14">
        <v>8344</v>
      </c>
    </row>
    <row r="113" spans="1:20" x14ac:dyDescent="0.2">
      <c r="A113" s="10" t="str">
        <f>VLOOKUP("&lt;Zeilentitel_12&gt;",Uebersetzungen!$B$3:$E$48,Uebersetzungen!$B$2+1,FALSE)</f>
        <v>Tschechische Republik</v>
      </c>
      <c r="B113" s="13">
        <v>2731</v>
      </c>
      <c r="C113" s="13">
        <v>2996</v>
      </c>
      <c r="D113" s="13">
        <v>3028</v>
      </c>
      <c r="E113" s="13">
        <v>4308</v>
      </c>
      <c r="F113" s="13">
        <v>4191</v>
      </c>
      <c r="G113" s="13">
        <v>5245</v>
      </c>
      <c r="H113" s="13">
        <v>4703</v>
      </c>
      <c r="I113" s="13">
        <v>4541</v>
      </c>
      <c r="J113" s="13">
        <v>5290</v>
      </c>
      <c r="K113" s="13">
        <v>5747</v>
      </c>
      <c r="L113" s="13">
        <v>5330</v>
      </c>
      <c r="M113" s="13">
        <v>5753</v>
      </c>
      <c r="N113" s="13">
        <v>6652</v>
      </c>
      <c r="O113" s="14">
        <v>8413</v>
      </c>
      <c r="P113" s="14">
        <v>8332</v>
      </c>
      <c r="Q113" s="14">
        <v>3353</v>
      </c>
      <c r="R113" s="14">
        <v>6492</v>
      </c>
      <c r="S113" s="14">
        <v>8788</v>
      </c>
      <c r="T113" s="14">
        <v>10079</v>
      </c>
    </row>
    <row r="114" spans="1:20" x14ac:dyDescent="0.2">
      <c r="A114" s="10" t="str">
        <f>VLOOKUP("&lt;Zeilentitel_13&gt;",Uebersetzungen!$B$3:$E$48,Uebersetzungen!$B$2+1,FALSE)</f>
        <v>Russland</v>
      </c>
      <c r="B114" s="13">
        <v>1862</v>
      </c>
      <c r="C114" s="13">
        <v>2373</v>
      </c>
      <c r="D114" s="13">
        <v>2026</v>
      </c>
      <c r="E114" s="13">
        <v>4140</v>
      </c>
      <c r="F114" s="13">
        <v>3602</v>
      </c>
      <c r="G114" s="13">
        <v>4873</v>
      </c>
      <c r="H114" s="13">
        <v>4302</v>
      </c>
      <c r="I114" s="13">
        <v>5119</v>
      </c>
      <c r="J114" s="13">
        <v>6238</v>
      </c>
      <c r="K114" s="13">
        <v>5327</v>
      </c>
      <c r="L114" s="13">
        <v>4951</v>
      </c>
      <c r="M114" s="13">
        <v>4162</v>
      </c>
      <c r="N114" s="13">
        <v>4534</v>
      </c>
      <c r="O114" s="14">
        <v>6207</v>
      </c>
      <c r="P114" s="14">
        <v>6337</v>
      </c>
      <c r="Q114" s="14">
        <v>461</v>
      </c>
      <c r="R114" s="14">
        <v>1352</v>
      </c>
      <c r="S114" s="14">
        <v>1248</v>
      </c>
      <c r="T114" s="14">
        <v>1363</v>
      </c>
    </row>
    <row r="115" spans="1:20" x14ac:dyDescent="0.2">
      <c r="A115" s="10" t="str">
        <f>VLOOKUP("&lt;Zeilentitel_14&gt;",Uebersetzungen!$B$3:$E$48,Uebersetzungen!$B$2+1,FALSE)</f>
        <v>Schweden</v>
      </c>
      <c r="B115" s="13">
        <v>4060</v>
      </c>
      <c r="C115" s="13">
        <v>3512</v>
      </c>
      <c r="D115" s="13">
        <v>4673</v>
      </c>
      <c r="E115" s="13">
        <v>5225</v>
      </c>
      <c r="F115" s="13">
        <v>5593</v>
      </c>
      <c r="G115" s="13">
        <v>5841</v>
      </c>
      <c r="H115" s="13">
        <v>6024</v>
      </c>
      <c r="I115" s="13">
        <v>5368</v>
      </c>
      <c r="J115" s="13">
        <v>5948</v>
      </c>
      <c r="K115" s="13">
        <v>6547</v>
      </c>
      <c r="L115" s="13">
        <v>5484</v>
      </c>
      <c r="M115" s="13">
        <v>6762</v>
      </c>
      <c r="N115" s="13">
        <v>6685</v>
      </c>
      <c r="O115" s="14">
        <v>7784</v>
      </c>
      <c r="P115" s="14">
        <v>7350</v>
      </c>
      <c r="Q115" s="14">
        <v>957</v>
      </c>
      <c r="R115" s="14">
        <v>2058</v>
      </c>
      <c r="S115" s="14">
        <v>7273</v>
      </c>
      <c r="T115" s="14">
        <v>6992</v>
      </c>
    </row>
    <row r="116" spans="1:20" x14ac:dyDescent="0.2">
      <c r="A116" s="10" t="str">
        <f>VLOOKUP("&lt;Zeilentitel_15&gt;",Uebersetzungen!$B$3:$E$48,Uebersetzungen!$B$2+1,FALSE)</f>
        <v>Norwegen</v>
      </c>
      <c r="B116" s="13">
        <v>2353</v>
      </c>
      <c r="C116" s="13">
        <v>2855</v>
      </c>
      <c r="D116" s="13">
        <v>3235</v>
      </c>
      <c r="E116" s="13">
        <v>3180</v>
      </c>
      <c r="F116" s="13">
        <v>3277</v>
      </c>
      <c r="G116" s="13">
        <v>3690</v>
      </c>
      <c r="H116" s="13">
        <v>3941</v>
      </c>
      <c r="I116" s="13">
        <v>3635</v>
      </c>
      <c r="J116" s="13">
        <v>3581</v>
      </c>
      <c r="K116" s="13">
        <v>3512</v>
      </c>
      <c r="L116" s="13">
        <v>3059</v>
      </c>
      <c r="M116" s="13">
        <v>4328</v>
      </c>
      <c r="N116" s="13">
        <v>3775</v>
      </c>
      <c r="O116" s="14">
        <v>4879</v>
      </c>
      <c r="P116" s="14">
        <v>4358</v>
      </c>
      <c r="Q116" s="14">
        <v>306</v>
      </c>
      <c r="R116" s="14">
        <v>806</v>
      </c>
      <c r="S116" s="14">
        <v>4166</v>
      </c>
      <c r="T116" s="14">
        <v>4146</v>
      </c>
    </row>
    <row r="117" spans="1:20" x14ac:dyDescent="0.2">
      <c r="A117" s="10" t="str">
        <f>VLOOKUP("&lt;Zeilentitel_16&gt;",Uebersetzungen!$B$3:$E$48,Uebersetzungen!$B$2+1,FALSE)</f>
        <v>Dänemark</v>
      </c>
      <c r="B117" s="13">
        <v>6307</v>
      </c>
      <c r="C117" s="13">
        <v>6006</v>
      </c>
      <c r="D117" s="13">
        <v>6494</v>
      </c>
      <c r="E117" s="13">
        <v>7771</v>
      </c>
      <c r="F117" s="13">
        <v>7265</v>
      </c>
      <c r="G117" s="13">
        <v>9258</v>
      </c>
      <c r="H117" s="13">
        <v>10311</v>
      </c>
      <c r="I117" s="13">
        <v>7100</v>
      </c>
      <c r="J117" s="13">
        <v>9689</v>
      </c>
      <c r="K117" s="13">
        <v>5314</v>
      </c>
      <c r="L117" s="13">
        <v>3954</v>
      </c>
      <c r="M117" s="13">
        <v>4707</v>
      </c>
      <c r="N117" s="13">
        <v>5050</v>
      </c>
      <c r="O117" s="14">
        <v>6579</v>
      </c>
      <c r="P117" s="14">
        <v>6876</v>
      </c>
      <c r="Q117" s="14">
        <v>1483</v>
      </c>
      <c r="R117" s="14">
        <v>4331</v>
      </c>
      <c r="S117" s="14">
        <v>6897</v>
      </c>
      <c r="T117" s="14">
        <v>6785</v>
      </c>
    </row>
    <row r="118" spans="1:20" x14ac:dyDescent="0.2">
      <c r="A118" s="10" t="str">
        <f>VLOOKUP("&lt;Zeilentitel_17&gt;",Uebersetzungen!$B$3:$E$48,Uebersetzungen!$B$2+1,FALSE)</f>
        <v>Finnland</v>
      </c>
      <c r="B118" s="13">
        <v>1637</v>
      </c>
      <c r="C118" s="13">
        <v>1528</v>
      </c>
      <c r="D118" s="13">
        <v>1887</v>
      </c>
      <c r="E118" s="13">
        <v>2027</v>
      </c>
      <c r="F118" s="13">
        <v>6152</v>
      </c>
      <c r="G118" s="13">
        <v>5225</v>
      </c>
      <c r="H118" s="13">
        <v>5675</v>
      </c>
      <c r="I118" s="13">
        <v>3261</v>
      </c>
      <c r="J118" s="13">
        <v>3022</v>
      </c>
      <c r="K118" s="13">
        <v>1941</v>
      </c>
      <c r="L118" s="13">
        <v>2649</v>
      </c>
      <c r="M118" s="13">
        <v>2507</v>
      </c>
      <c r="N118" s="13">
        <v>3244</v>
      </c>
      <c r="O118" s="14">
        <v>3002</v>
      </c>
      <c r="P118" s="14">
        <v>3062</v>
      </c>
      <c r="Q118" s="14">
        <v>324</v>
      </c>
      <c r="R118" s="14">
        <v>1038</v>
      </c>
      <c r="S118" s="14">
        <v>3137</v>
      </c>
      <c r="T118" s="14">
        <v>3786</v>
      </c>
    </row>
    <row r="119" spans="1:20" x14ac:dyDescent="0.2">
      <c r="A119" s="10" t="str">
        <f>VLOOKUP("&lt;Zeilentitel_18&gt;",Uebersetzungen!$B$3:$E$48,Uebersetzungen!$B$2+1,FALSE)</f>
        <v>Japan</v>
      </c>
      <c r="B119" s="13">
        <v>31912</v>
      </c>
      <c r="C119" s="13">
        <v>29124</v>
      </c>
      <c r="D119" s="13">
        <v>28965</v>
      </c>
      <c r="E119" s="13">
        <v>28004</v>
      </c>
      <c r="F119" s="13">
        <v>39052</v>
      </c>
      <c r="G119" s="13">
        <v>45878</v>
      </c>
      <c r="H119" s="13">
        <v>41361</v>
      </c>
      <c r="I119" s="13">
        <v>46439</v>
      </c>
      <c r="J119" s="13">
        <v>46333</v>
      </c>
      <c r="K119" s="13">
        <v>37682</v>
      </c>
      <c r="L119" s="13">
        <v>32781</v>
      </c>
      <c r="M119" s="13">
        <v>27256</v>
      </c>
      <c r="N119" s="13">
        <v>29191</v>
      </c>
      <c r="O119" s="14">
        <v>29711</v>
      </c>
      <c r="P119" s="14">
        <v>32663</v>
      </c>
      <c r="Q119" s="14">
        <v>295</v>
      </c>
      <c r="R119" s="14">
        <v>316</v>
      </c>
      <c r="S119" s="14">
        <v>2914</v>
      </c>
      <c r="T119" s="14">
        <v>12778</v>
      </c>
    </row>
    <row r="120" spans="1:20" x14ac:dyDescent="0.2">
      <c r="A120" s="10" t="str">
        <f>VLOOKUP("&lt;Zeilentitel_19&gt;",Uebersetzungen!$B$3:$E$48,Uebersetzungen!$B$2+1,FALSE)</f>
        <v>China (inkl. Hongkong) / Taiwan</v>
      </c>
      <c r="B120" s="13">
        <v>4294</v>
      </c>
      <c r="C120" s="13">
        <v>4340</v>
      </c>
      <c r="D120" s="13">
        <v>5307</v>
      </c>
      <c r="E120" s="13">
        <v>4191</v>
      </c>
      <c r="F120" s="13">
        <v>5004</v>
      </c>
      <c r="G120" s="13">
        <v>6006</v>
      </c>
      <c r="H120" s="13">
        <v>10523</v>
      </c>
      <c r="I120" s="13">
        <v>12077</v>
      </c>
      <c r="J120" s="13">
        <v>11996</v>
      </c>
      <c r="K120" s="13">
        <v>14746</v>
      </c>
      <c r="L120" s="13">
        <v>18631</v>
      </c>
      <c r="M120" s="13">
        <v>25230</v>
      </c>
      <c r="N120" s="13">
        <v>33226</v>
      </c>
      <c r="O120" s="14">
        <v>40025</v>
      </c>
      <c r="P120" s="14">
        <v>42757</v>
      </c>
      <c r="Q120" s="14">
        <v>410</v>
      </c>
      <c r="R120" s="14">
        <v>749</v>
      </c>
      <c r="S120" s="14">
        <v>3590</v>
      </c>
      <c r="T120" s="14">
        <v>23609</v>
      </c>
    </row>
    <row r="121" spans="1:20" x14ac:dyDescent="0.2">
      <c r="A121" s="10" t="str">
        <f>VLOOKUP("&lt;Zeilentitel_20&gt;",Uebersetzungen!$B$3:$E$48,Uebersetzungen!$B$2+1,FALSE)</f>
        <v xml:space="preserve">Indien </v>
      </c>
      <c r="B121" s="13">
        <v>874</v>
      </c>
      <c r="C121" s="13">
        <v>1444</v>
      </c>
      <c r="D121" s="13">
        <v>1757</v>
      </c>
      <c r="E121" s="13">
        <v>2140</v>
      </c>
      <c r="F121" s="13">
        <v>1759</v>
      </c>
      <c r="G121" s="13">
        <v>1977</v>
      </c>
      <c r="H121" s="13">
        <v>2448</v>
      </c>
      <c r="I121" s="13">
        <v>2723</v>
      </c>
      <c r="J121" s="13">
        <v>2207</v>
      </c>
      <c r="K121" s="13">
        <v>2655</v>
      </c>
      <c r="L121" s="13">
        <v>3247</v>
      </c>
      <c r="M121" s="13">
        <v>3209</v>
      </c>
      <c r="N121" s="13">
        <v>7172</v>
      </c>
      <c r="O121" s="14">
        <v>5811</v>
      </c>
      <c r="P121" s="14">
        <v>8034</v>
      </c>
      <c r="Q121" s="14">
        <v>144</v>
      </c>
      <c r="R121" s="14">
        <v>1603</v>
      </c>
      <c r="S121" s="14">
        <v>4864</v>
      </c>
      <c r="T121" s="14">
        <v>7410</v>
      </c>
    </row>
    <row r="122" spans="1:20" x14ac:dyDescent="0.2">
      <c r="A122" s="10" t="str">
        <f>VLOOKUP("&lt;Zeilentitel_21&gt;",Uebersetzungen!$B$3:$E$48,Uebersetzungen!$B$2+1,FALSE)</f>
        <v>Brasilien</v>
      </c>
      <c r="B122" s="13">
        <v>1047</v>
      </c>
      <c r="C122" s="13">
        <v>1395</v>
      </c>
      <c r="D122" s="13">
        <v>1354</v>
      </c>
      <c r="E122" s="13">
        <v>1568</v>
      </c>
      <c r="F122" s="13">
        <v>1517</v>
      </c>
      <c r="G122" s="13">
        <v>1662</v>
      </c>
      <c r="H122" s="13">
        <v>2682</v>
      </c>
      <c r="I122" s="13">
        <v>2750</v>
      </c>
      <c r="J122" s="13">
        <v>2522</v>
      </c>
      <c r="K122" s="13">
        <v>2765</v>
      </c>
      <c r="L122" s="13">
        <v>2855</v>
      </c>
      <c r="M122" s="13">
        <v>2318</v>
      </c>
      <c r="N122" s="13">
        <v>3314</v>
      </c>
      <c r="O122" s="14">
        <v>3068</v>
      </c>
      <c r="P122" s="14">
        <v>3160</v>
      </c>
      <c r="Q122" s="14">
        <v>102</v>
      </c>
      <c r="R122" s="14">
        <v>1549</v>
      </c>
      <c r="S122" s="14">
        <v>3143</v>
      </c>
      <c r="T122" s="14">
        <v>3864</v>
      </c>
    </row>
    <row r="123" spans="1:20" x14ac:dyDescent="0.2">
      <c r="A123" s="10" t="str">
        <f>VLOOKUP("&lt;Zeilentitel_22&gt;",Uebersetzungen!$B$3:$E$48,Uebersetzungen!$B$2+1,FALSE)</f>
        <v>Golfstaaten</v>
      </c>
      <c r="B123" s="13">
        <v>2087</v>
      </c>
      <c r="C123" s="13">
        <v>2657</v>
      </c>
      <c r="D123" s="13">
        <v>2560</v>
      </c>
      <c r="E123" s="13">
        <v>3201</v>
      </c>
      <c r="F123" s="13">
        <v>4124</v>
      </c>
      <c r="G123" s="13">
        <v>5256</v>
      </c>
      <c r="H123" s="13">
        <v>2523</v>
      </c>
      <c r="I123" s="13">
        <v>4338</v>
      </c>
      <c r="J123" s="13">
        <v>5964</v>
      </c>
      <c r="K123" s="13">
        <v>7794</v>
      </c>
      <c r="L123" s="13">
        <v>8770</v>
      </c>
      <c r="M123" s="13">
        <v>9661</v>
      </c>
      <c r="N123" s="13">
        <v>10904</v>
      </c>
      <c r="O123" s="14">
        <v>11592</v>
      </c>
      <c r="P123" s="14">
        <v>10314</v>
      </c>
      <c r="Q123" s="14">
        <v>748</v>
      </c>
      <c r="R123" s="14">
        <v>6745</v>
      </c>
      <c r="S123" s="14">
        <v>10517</v>
      </c>
      <c r="T123" s="14">
        <v>11343</v>
      </c>
    </row>
    <row r="124" spans="1:20" x14ac:dyDescent="0.2">
      <c r="A124" s="10" t="str">
        <f>VLOOKUP("&lt;Zeilentitel_23&gt;",Uebersetzungen!$B$3:$E$48,Uebersetzungen!$B$2+1,FALSE)</f>
        <v>Übrige Herkunftsländer</v>
      </c>
      <c r="B124" s="22">
        <v>51029</v>
      </c>
      <c r="C124" s="22">
        <v>59592</v>
      </c>
      <c r="D124" s="22">
        <v>63478</v>
      </c>
      <c r="E124" s="22">
        <v>65407</v>
      </c>
      <c r="F124" s="22">
        <v>58150</v>
      </c>
      <c r="G124" s="22">
        <v>55648</v>
      </c>
      <c r="H124" s="22">
        <v>56902</v>
      </c>
      <c r="I124" s="22">
        <v>61751</v>
      </c>
      <c r="J124" s="22">
        <v>66210</v>
      </c>
      <c r="K124" s="22">
        <v>58342</v>
      </c>
      <c r="L124" s="22">
        <v>60549</v>
      </c>
      <c r="M124" s="22">
        <v>69053</v>
      </c>
      <c r="N124" s="22">
        <v>75627</v>
      </c>
      <c r="O124" s="22">
        <v>90990</v>
      </c>
      <c r="P124" s="22">
        <v>98855</v>
      </c>
      <c r="Q124" s="22">
        <v>14570</v>
      </c>
      <c r="R124" s="22">
        <v>29384</v>
      </c>
      <c r="S124" s="22">
        <v>71086</v>
      </c>
      <c r="T124" s="22">
        <v>90711</v>
      </c>
    </row>
    <row r="125" spans="1:20" x14ac:dyDescent="0.2">
      <c r="A125" s="27" t="str">
        <f>VLOOKUP("&lt;Zeilentitel_24&gt;",Uebersetzungen!$B$3:$E$48,Uebersetzungen!$B$2+1,FALSE)</f>
        <v>Graubünden</v>
      </c>
      <c r="B125" s="28">
        <v>2420361</v>
      </c>
      <c r="C125" s="28">
        <v>2520869</v>
      </c>
      <c r="D125" s="28">
        <v>2599056</v>
      </c>
      <c r="E125" s="28">
        <v>2797347</v>
      </c>
      <c r="F125" s="28">
        <v>2677195</v>
      </c>
      <c r="G125" s="28">
        <v>2638734</v>
      </c>
      <c r="H125" s="28">
        <v>2425252</v>
      </c>
      <c r="I125" s="28">
        <v>2259784</v>
      </c>
      <c r="J125" s="28">
        <v>2323069</v>
      </c>
      <c r="K125" s="28">
        <v>2243439</v>
      </c>
      <c r="L125" s="28">
        <v>2067062</v>
      </c>
      <c r="M125" s="28">
        <v>2082007</v>
      </c>
      <c r="N125" s="28">
        <v>2203811</v>
      </c>
      <c r="O125" s="28">
        <v>2340782</v>
      </c>
      <c r="P125" s="28">
        <v>2414928</v>
      </c>
      <c r="Q125" s="28">
        <v>2477580</v>
      </c>
      <c r="R125" s="28">
        <v>2728578</v>
      </c>
      <c r="S125" s="28">
        <v>2637598</v>
      </c>
      <c r="T125" s="28">
        <v>2524904</v>
      </c>
    </row>
    <row r="126" spans="1:20" x14ac:dyDescent="0.2"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P126" s="19"/>
      <c r="Q126" s="19"/>
      <c r="R126" s="19"/>
      <c r="S126" s="19"/>
    </row>
    <row r="127" spans="1:20" x14ac:dyDescent="0.2">
      <c r="A127" s="1" t="str">
        <f>VLOOKUP("&lt;Legende_1&gt;",Uebersetzungen!$B$3:$E$48,Uebersetzungen!$B$2+1,FALSE)</f>
        <v>Tourismusjahr: November bis Oktober</v>
      </c>
    </row>
    <row r="128" spans="1:20" x14ac:dyDescent="0.2">
      <c r="A128" s="1" t="str">
        <f>VLOOKUP("&lt;Legende_2&gt;",Uebersetzungen!$B$3:$E$48,Uebersetzungen!$B$2+1,FALSE)</f>
        <v>Wintersaison: November bis April</v>
      </c>
    </row>
    <row r="129" spans="1:14" x14ac:dyDescent="0.2">
      <c r="A129" s="1" t="str">
        <f>VLOOKUP("&lt;Legende_3&gt;",Uebersetzungen!$B$3:$E$48,Uebersetzungen!$B$2+1,FALSE)</f>
        <v>Sommersaison: Mai bis Oktober</v>
      </c>
      <c r="J129" s="19"/>
    </row>
    <row r="130" spans="1:14" x14ac:dyDescent="0.2">
      <c r="A130" s="1" t="str">
        <f>VLOOKUP("&lt;Legende_4&gt;",Uebersetzungen!$B$3:$E$48,Uebersetzungen!$B$2+1,FALSE)</f>
        <v>* Werte provisorisch</v>
      </c>
      <c r="N130" s="19"/>
    </row>
    <row r="132" spans="1:14" x14ac:dyDescent="0.2">
      <c r="A132" s="1" t="str">
        <f>VLOOKUP("&lt;Quelle_1&gt;",Uebersetzungen!$B$3:$E$48,Uebersetzungen!$B$2+1,FALSE)</f>
        <v>Quelle: BFS (Beherbergungsstatistik)</v>
      </c>
    </row>
    <row r="133" spans="1:14" x14ac:dyDescent="0.2">
      <c r="A133" s="1" t="str">
        <f>VLOOKUP("&lt;Aktualisierung&gt;",Uebersetzungen!$B$3:$E$60,Uebersetzungen!$B$2+1,FALSE)</f>
        <v>Letztmals aktualisiert am: 22.02.2024</v>
      </c>
    </row>
  </sheetData>
  <sheetProtection sheet="1" objects="1" scenarios="1"/>
  <mergeCells count="1">
    <mergeCell ref="A7:D7"/>
  </mergeCells>
  <pageMargins left="0.7" right="0.7" top="0.78740157499999996" bottom="0.78740157499999996" header="0.3" footer="0.3"/>
  <pageSetup paperSize="9" orientation="portrait" r:id="rId1"/>
  <ignoredErrors>
    <ignoredError sqref="A9" unlocked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207" r:id="rId4" name="Option Button 1135">
              <controlPr defaultSize="0" autoFill="0" autoLine="0" autoPict="0">
                <anchor moveWithCells="1" sizeWithCells="1">
                  <from>
                    <xdr:col>5</xdr:col>
                    <xdr:colOff>409575</xdr:colOff>
                    <xdr:row>1</xdr:row>
                    <xdr:rowOff>123825</xdr:rowOff>
                  </from>
                  <to>
                    <xdr:col>6</xdr:col>
                    <xdr:colOff>685800</xdr:colOff>
                    <xdr:row>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8" r:id="rId5" name="Option Button 1136">
              <controlPr defaultSize="0" autoFill="0" autoLine="0" autoPict="0">
                <anchor moveWithCells="1" sizeWithCells="1">
                  <from>
                    <xdr:col>5</xdr:col>
                    <xdr:colOff>409575</xdr:colOff>
                    <xdr:row>2</xdr:row>
                    <xdr:rowOff>114300</xdr:rowOff>
                  </from>
                  <to>
                    <xdr:col>7</xdr:col>
                    <xdr:colOff>266700</xdr:colOff>
                    <xdr:row>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9" r:id="rId6" name="Option Button 1137">
              <controlPr defaultSize="0" autoFill="0" autoLine="0" autoPict="0">
                <anchor moveWithCells="1" sizeWithCells="1">
                  <from>
                    <xdr:col>5</xdr:col>
                    <xdr:colOff>409575</xdr:colOff>
                    <xdr:row>3</xdr:row>
                    <xdr:rowOff>76200</xdr:rowOff>
                  </from>
                  <to>
                    <xdr:col>6</xdr:col>
                    <xdr:colOff>685800</xdr:colOff>
                    <xdr:row>4</xdr:row>
                    <xdr:rowOff>104775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F45"/>
  <sheetViews>
    <sheetView workbookViewId="0"/>
  </sheetViews>
  <sheetFormatPr baseColWidth="10" defaultColWidth="12.5703125" defaultRowHeight="12.75" x14ac:dyDescent="0.2"/>
  <cols>
    <col min="1" max="1" width="8.5703125" style="26" bestFit="1" customWidth="1"/>
    <col min="2" max="2" width="17.7109375" style="26" bestFit="1" customWidth="1"/>
    <col min="3" max="3" width="46.7109375" style="26" bestFit="1" customWidth="1"/>
    <col min="4" max="4" width="47.5703125" style="26" bestFit="1" customWidth="1"/>
    <col min="5" max="5" width="47" style="26" bestFit="1" customWidth="1"/>
    <col min="6" max="16384" width="12.5703125" style="26"/>
  </cols>
  <sheetData>
    <row r="1" spans="1:6" x14ac:dyDescent="0.2">
      <c r="A1" s="29" t="s">
        <v>51</v>
      </c>
      <c r="B1" s="29" t="s">
        <v>52</v>
      </c>
      <c r="C1" s="29" t="s">
        <v>53</v>
      </c>
      <c r="D1" s="29" t="s">
        <v>54</v>
      </c>
      <c r="E1" s="29" t="s">
        <v>55</v>
      </c>
      <c r="F1" s="30"/>
    </row>
    <row r="2" spans="1:6" x14ac:dyDescent="0.2">
      <c r="A2" s="31" t="s">
        <v>56</v>
      </c>
      <c r="B2" s="32">
        <v>1</v>
      </c>
      <c r="C2" s="30"/>
      <c r="D2" s="30"/>
      <c r="E2" s="30"/>
      <c r="F2" s="30"/>
    </row>
    <row r="3" spans="1:6" x14ac:dyDescent="0.2">
      <c r="A3" s="31"/>
      <c r="B3" s="26" t="s">
        <v>57</v>
      </c>
      <c r="C3" s="26" t="s">
        <v>58</v>
      </c>
      <c r="D3" s="26" t="s">
        <v>59</v>
      </c>
      <c r="E3" s="26" t="s">
        <v>60</v>
      </c>
      <c r="F3" s="30"/>
    </row>
    <row r="4" spans="1:6" ht="38.25" x14ac:dyDescent="0.2">
      <c r="A4" s="31" t="s">
        <v>61</v>
      </c>
      <c r="B4" s="33" t="s">
        <v>62</v>
      </c>
      <c r="C4" s="33" t="s">
        <v>38</v>
      </c>
      <c r="D4" s="33" t="s">
        <v>146</v>
      </c>
      <c r="E4" s="33" t="s">
        <v>102</v>
      </c>
      <c r="F4" s="30"/>
    </row>
    <row r="5" spans="1:6" x14ac:dyDescent="0.2">
      <c r="A5" s="31"/>
      <c r="B5" s="26" t="s">
        <v>97</v>
      </c>
      <c r="C5" s="26" t="s">
        <v>0</v>
      </c>
      <c r="D5" s="26" t="s">
        <v>147</v>
      </c>
      <c r="E5" s="26" t="s">
        <v>103</v>
      </c>
      <c r="F5" s="30"/>
    </row>
    <row r="6" spans="1:6" x14ac:dyDescent="0.2">
      <c r="A6" s="31"/>
      <c r="B6" s="26" t="s">
        <v>98</v>
      </c>
      <c r="C6" s="26" t="s">
        <v>1</v>
      </c>
      <c r="D6" s="26" t="s">
        <v>148</v>
      </c>
      <c r="E6" s="26" t="s">
        <v>104</v>
      </c>
      <c r="F6" s="30"/>
    </row>
    <row r="7" spans="1:6" x14ac:dyDescent="0.2">
      <c r="A7" s="31"/>
      <c r="B7" s="26" t="s">
        <v>99</v>
      </c>
      <c r="C7" s="26" t="s">
        <v>8</v>
      </c>
      <c r="D7" s="26" t="s">
        <v>149</v>
      </c>
      <c r="E7" s="26" t="s">
        <v>105</v>
      </c>
      <c r="F7" s="30"/>
    </row>
    <row r="8" spans="1:6" x14ac:dyDescent="0.2">
      <c r="A8" s="31"/>
      <c r="B8" s="26" t="s">
        <v>100</v>
      </c>
      <c r="C8" s="26" t="s">
        <v>9</v>
      </c>
      <c r="D8" s="26" t="s">
        <v>150</v>
      </c>
      <c r="E8" s="26" t="s">
        <v>106</v>
      </c>
      <c r="F8" s="30"/>
    </row>
    <row r="9" spans="1:6" x14ac:dyDescent="0.2">
      <c r="A9" s="31"/>
      <c r="B9" s="31"/>
      <c r="C9" s="31"/>
      <c r="D9" s="31"/>
      <c r="E9" s="31"/>
      <c r="F9" s="30"/>
    </row>
    <row r="10" spans="1:6" ht="14.25" customHeight="1" x14ac:dyDescent="0.2">
      <c r="A10" s="31" t="s">
        <v>63</v>
      </c>
      <c r="B10" s="26" t="s">
        <v>64</v>
      </c>
      <c r="C10" s="26" t="s">
        <v>14</v>
      </c>
      <c r="D10" s="26" t="s">
        <v>164</v>
      </c>
      <c r="E10" s="26" t="s">
        <v>107</v>
      </c>
      <c r="F10" s="30"/>
    </row>
    <row r="11" spans="1:6" x14ac:dyDescent="0.2">
      <c r="A11" s="31"/>
      <c r="B11" s="30"/>
      <c r="C11" s="30"/>
      <c r="D11" s="30"/>
      <c r="E11" s="30"/>
      <c r="F11" s="30"/>
    </row>
    <row r="12" spans="1:6" x14ac:dyDescent="0.2">
      <c r="A12" s="31" t="s">
        <v>61</v>
      </c>
      <c r="B12" s="26" t="s">
        <v>65</v>
      </c>
      <c r="C12" s="26" t="s">
        <v>15</v>
      </c>
      <c r="D12" s="26" t="s">
        <v>143</v>
      </c>
      <c r="E12" s="26" t="s">
        <v>108</v>
      </c>
      <c r="F12" s="30"/>
    </row>
    <row r="13" spans="1:6" x14ac:dyDescent="0.2">
      <c r="A13" s="30"/>
      <c r="B13" s="26" t="s">
        <v>66</v>
      </c>
      <c r="C13" s="26" t="s">
        <v>16</v>
      </c>
      <c r="D13" s="26" t="s">
        <v>109</v>
      </c>
      <c r="E13" s="26" t="s">
        <v>109</v>
      </c>
      <c r="F13" s="30"/>
    </row>
    <row r="14" spans="1:6" x14ac:dyDescent="0.2">
      <c r="A14" s="30"/>
      <c r="B14" s="26" t="s">
        <v>67</v>
      </c>
      <c r="C14" s="26" t="s">
        <v>17</v>
      </c>
      <c r="D14" s="26" t="s">
        <v>110</v>
      </c>
      <c r="E14" s="26" t="s">
        <v>110</v>
      </c>
      <c r="F14" s="30"/>
    </row>
    <row r="15" spans="1:6" x14ac:dyDescent="0.2">
      <c r="A15" s="30"/>
      <c r="B15" s="26" t="s">
        <v>68</v>
      </c>
      <c r="C15" s="26" t="s">
        <v>18</v>
      </c>
      <c r="D15" s="26" t="s">
        <v>144</v>
      </c>
      <c r="E15" s="26" t="s">
        <v>111</v>
      </c>
      <c r="F15" s="30"/>
    </row>
    <row r="16" spans="1:6" x14ac:dyDescent="0.2">
      <c r="A16" s="30"/>
      <c r="B16" s="26" t="s">
        <v>69</v>
      </c>
      <c r="C16" s="26" t="s">
        <v>19</v>
      </c>
      <c r="D16" s="26" t="s">
        <v>112</v>
      </c>
      <c r="E16" s="26" t="s">
        <v>112</v>
      </c>
      <c r="F16" s="30"/>
    </row>
    <row r="17" spans="1:6" x14ac:dyDescent="0.2">
      <c r="A17" s="30"/>
      <c r="B17" s="26" t="s">
        <v>70</v>
      </c>
      <c r="C17" s="26" t="s">
        <v>20</v>
      </c>
      <c r="D17" s="26" t="s">
        <v>130</v>
      </c>
      <c r="E17" s="26" t="s">
        <v>113</v>
      </c>
      <c r="F17" s="30"/>
    </row>
    <row r="18" spans="1:6" x14ac:dyDescent="0.2">
      <c r="A18" s="30"/>
      <c r="B18" s="26" t="s">
        <v>71</v>
      </c>
      <c r="C18" s="26" t="s">
        <v>21</v>
      </c>
      <c r="D18" s="26" t="s">
        <v>131</v>
      </c>
      <c r="E18" s="26" t="s">
        <v>114</v>
      </c>
      <c r="F18" s="30"/>
    </row>
    <row r="19" spans="1:6" x14ac:dyDescent="0.2">
      <c r="A19" s="30"/>
      <c r="B19" s="26" t="s">
        <v>72</v>
      </c>
      <c r="C19" s="26" t="s">
        <v>22</v>
      </c>
      <c r="D19" s="26" t="s">
        <v>22</v>
      </c>
      <c r="E19" s="26" t="s">
        <v>115</v>
      </c>
      <c r="F19" s="30"/>
    </row>
    <row r="20" spans="1:6" x14ac:dyDescent="0.2">
      <c r="A20" s="30"/>
      <c r="B20" s="26" t="s">
        <v>73</v>
      </c>
      <c r="C20" s="26" t="s">
        <v>34</v>
      </c>
      <c r="D20" s="26" t="s">
        <v>132</v>
      </c>
      <c r="E20" s="26" t="s">
        <v>116</v>
      </c>
      <c r="F20" s="30"/>
    </row>
    <row r="21" spans="1:6" x14ac:dyDescent="0.2">
      <c r="A21" s="30"/>
      <c r="B21" s="26" t="s">
        <v>74</v>
      </c>
      <c r="C21" s="26" t="s">
        <v>23</v>
      </c>
      <c r="D21" s="26" t="s">
        <v>133</v>
      </c>
      <c r="E21" s="26" t="s">
        <v>117</v>
      </c>
      <c r="F21" s="30"/>
    </row>
    <row r="22" spans="1:6" x14ac:dyDescent="0.2">
      <c r="A22" s="30"/>
      <c r="B22" s="26" t="s">
        <v>75</v>
      </c>
      <c r="C22" s="26" t="s">
        <v>24</v>
      </c>
      <c r="D22" s="26" t="s">
        <v>134</v>
      </c>
      <c r="E22" s="26" t="s">
        <v>118</v>
      </c>
      <c r="F22" s="30"/>
    </row>
    <row r="23" spans="1:6" x14ac:dyDescent="0.2">
      <c r="A23" s="30"/>
      <c r="B23" s="26" t="s">
        <v>76</v>
      </c>
      <c r="C23" s="26" t="s">
        <v>25</v>
      </c>
      <c r="D23" s="26" t="s">
        <v>135</v>
      </c>
      <c r="E23" s="26" t="s">
        <v>145</v>
      </c>
      <c r="F23" s="30"/>
    </row>
    <row r="24" spans="1:6" x14ac:dyDescent="0.2">
      <c r="A24" s="30"/>
      <c r="B24" s="26" t="s">
        <v>77</v>
      </c>
      <c r="C24" s="26" t="s">
        <v>26</v>
      </c>
      <c r="D24" s="26" t="s">
        <v>119</v>
      </c>
      <c r="E24" s="26" t="s">
        <v>119</v>
      </c>
      <c r="F24" s="30"/>
    </row>
    <row r="25" spans="1:6" x14ac:dyDescent="0.2">
      <c r="A25" s="30"/>
      <c r="B25" s="26" t="s">
        <v>78</v>
      </c>
      <c r="C25" s="26" t="s">
        <v>39</v>
      </c>
      <c r="D25" s="26" t="s">
        <v>120</v>
      </c>
      <c r="E25" s="26" t="s">
        <v>120</v>
      </c>
      <c r="F25" s="30"/>
    </row>
    <row r="26" spans="1:6" x14ac:dyDescent="0.2">
      <c r="A26" s="30"/>
      <c r="B26" s="26" t="s">
        <v>79</v>
      </c>
      <c r="C26" s="26" t="s">
        <v>40</v>
      </c>
      <c r="D26" s="26" t="s">
        <v>121</v>
      </c>
      <c r="E26" s="26" t="s">
        <v>121</v>
      </c>
      <c r="F26" s="30"/>
    </row>
    <row r="27" spans="1:6" x14ac:dyDescent="0.2">
      <c r="A27" s="30"/>
      <c r="B27" s="26" t="s">
        <v>80</v>
      </c>
      <c r="C27" s="26" t="s">
        <v>41</v>
      </c>
      <c r="D27" s="26" t="s">
        <v>136</v>
      </c>
      <c r="E27" s="26" t="s">
        <v>122</v>
      </c>
      <c r="F27" s="30"/>
    </row>
    <row r="28" spans="1:6" x14ac:dyDescent="0.2">
      <c r="A28" s="30"/>
      <c r="B28" s="26" t="s">
        <v>81</v>
      </c>
      <c r="C28" s="26" t="s">
        <v>42</v>
      </c>
      <c r="D28" s="26" t="s">
        <v>137</v>
      </c>
      <c r="E28" s="26" t="s">
        <v>123</v>
      </c>
      <c r="F28" s="30"/>
    </row>
    <row r="29" spans="1:6" x14ac:dyDescent="0.2">
      <c r="A29" s="30"/>
      <c r="B29" s="26" t="s">
        <v>82</v>
      </c>
      <c r="C29" s="26" t="s">
        <v>27</v>
      </c>
      <c r="D29" s="26" t="s">
        <v>138</v>
      </c>
      <c r="E29" s="26" t="s">
        <v>124</v>
      </c>
      <c r="F29" s="30"/>
    </row>
    <row r="30" spans="1:6" x14ac:dyDescent="0.2">
      <c r="A30" s="30"/>
      <c r="B30" s="26" t="s">
        <v>83</v>
      </c>
      <c r="C30" s="26" t="s">
        <v>28</v>
      </c>
      <c r="D30" s="26" t="s">
        <v>139</v>
      </c>
      <c r="E30" s="26" t="s">
        <v>129</v>
      </c>
      <c r="F30" s="30"/>
    </row>
    <row r="31" spans="1:6" x14ac:dyDescent="0.2">
      <c r="A31" s="30"/>
      <c r="B31" s="26" t="s">
        <v>86</v>
      </c>
      <c r="C31" s="26" t="s">
        <v>29</v>
      </c>
      <c r="D31" s="26" t="s">
        <v>125</v>
      </c>
      <c r="E31" s="26" t="s">
        <v>125</v>
      </c>
      <c r="F31" s="30"/>
    </row>
    <row r="32" spans="1:6" x14ac:dyDescent="0.2">
      <c r="A32" s="30"/>
      <c r="B32" s="26" t="s">
        <v>87</v>
      </c>
      <c r="C32" s="26" t="s">
        <v>30</v>
      </c>
      <c r="D32" s="26" t="s">
        <v>140</v>
      </c>
      <c r="E32" s="26" t="s">
        <v>126</v>
      </c>
      <c r="F32" s="30"/>
    </row>
    <row r="33" spans="1:6" x14ac:dyDescent="0.2">
      <c r="A33" s="30"/>
      <c r="B33" s="26" t="s">
        <v>88</v>
      </c>
      <c r="C33" s="26" t="s">
        <v>46</v>
      </c>
      <c r="D33" s="26" t="s">
        <v>141</v>
      </c>
      <c r="E33" s="26" t="s">
        <v>127</v>
      </c>
      <c r="F33" s="30"/>
    </row>
    <row r="34" spans="1:6" x14ac:dyDescent="0.2">
      <c r="A34" s="30"/>
      <c r="B34" s="26" t="s">
        <v>89</v>
      </c>
      <c r="C34" s="26" t="s">
        <v>31</v>
      </c>
      <c r="D34" s="26" t="s">
        <v>142</v>
      </c>
      <c r="E34" s="26" t="s">
        <v>128</v>
      </c>
      <c r="F34" s="30"/>
    </row>
    <row r="35" spans="1:6" x14ac:dyDescent="0.2">
      <c r="A35" s="30"/>
      <c r="B35" s="26" t="s">
        <v>90</v>
      </c>
      <c r="C35" s="26" t="s">
        <v>32</v>
      </c>
      <c r="D35" s="26" t="s">
        <v>84</v>
      </c>
      <c r="E35" s="26" t="s">
        <v>85</v>
      </c>
      <c r="F35" s="30"/>
    </row>
    <row r="36" spans="1:6" x14ac:dyDescent="0.2">
      <c r="A36" s="30"/>
      <c r="B36" s="30"/>
      <c r="C36" s="30"/>
      <c r="D36" s="30"/>
      <c r="E36" s="30"/>
      <c r="F36" s="30"/>
    </row>
    <row r="37" spans="1:6" x14ac:dyDescent="0.2">
      <c r="A37" s="31"/>
      <c r="B37" s="26" t="s">
        <v>91</v>
      </c>
      <c r="C37" s="26" t="s">
        <v>10</v>
      </c>
      <c r="D37" s="26" t="s">
        <v>151</v>
      </c>
      <c r="E37" s="34" t="s">
        <v>155</v>
      </c>
      <c r="F37" s="30"/>
    </row>
    <row r="38" spans="1:6" x14ac:dyDescent="0.2">
      <c r="A38" s="30"/>
      <c r="B38" s="26" t="s">
        <v>92</v>
      </c>
      <c r="C38" s="26" t="s">
        <v>11</v>
      </c>
      <c r="D38" s="26" t="s">
        <v>152</v>
      </c>
      <c r="E38" s="34" t="s">
        <v>156</v>
      </c>
      <c r="F38" s="30"/>
    </row>
    <row r="39" spans="1:6" x14ac:dyDescent="0.2">
      <c r="A39" s="30"/>
      <c r="B39" s="26" t="s">
        <v>93</v>
      </c>
      <c r="C39" s="26" t="s">
        <v>12</v>
      </c>
      <c r="D39" s="26" t="s">
        <v>153</v>
      </c>
      <c r="E39" s="26" t="s">
        <v>157</v>
      </c>
      <c r="F39" s="30"/>
    </row>
    <row r="40" spans="1:6" x14ac:dyDescent="0.2">
      <c r="A40" s="30"/>
      <c r="B40" s="26" t="s">
        <v>94</v>
      </c>
      <c r="C40" s="26" t="s">
        <v>50</v>
      </c>
      <c r="D40" s="26" t="s">
        <v>154</v>
      </c>
      <c r="E40" s="26" t="s">
        <v>158</v>
      </c>
      <c r="F40" s="30"/>
    </row>
    <row r="41" spans="1:6" x14ac:dyDescent="0.2">
      <c r="A41" s="30"/>
      <c r="B41" s="30"/>
      <c r="C41" s="30"/>
      <c r="D41" s="30"/>
      <c r="E41" s="30"/>
      <c r="F41" s="30"/>
    </row>
    <row r="42" spans="1:6" x14ac:dyDescent="0.2">
      <c r="A42" s="30" t="s">
        <v>63</v>
      </c>
      <c r="B42" s="26" t="s">
        <v>95</v>
      </c>
      <c r="C42" s="26" t="s">
        <v>101</v>
      </c>
      <c r="D42" s="26" t="s">
        <v>159</v>
      </c>
      <c r="E42" s="26" t="s">
        <v>160</v>
      </c>
      <c r="F42" s="30"/>
    </row>
    <row r="43" spans="1:6" x14ac:dyDescent="0.2">
      <c r="A43" s="30" t="s">
        <v>61</v>
      </c>
      <c r="B43" s="35" t="s">
        <v>96</v>
      </c>
      <c r="C43" s="36" t="s">
        <v>161</v>
      </c>
      <c r="D43" s="36" t="s">
        <v>162</v>
      </c>
      <c r="E43" s="36" t="s">
        <v>163</v>
      </c>
      <c r="F43" s="30"/>
    </row>
    <row r="44" spans="1:6" x14ac:dyDescent="0.2">
      <c r="A44" s="30"/>
      <c r="B44" s="30"/>
      <c r="C44" s="30"/>
      <c r="D44" s="30"/>
      <c r="E44" s="30"/>
      <c r="F44" s="30"/>
    </row>
    <row r="45" spans="1:6" x14ac:dyDescent="0.2">
      <c r="A45" s="31"/>
      <c r="B45" s="32"/>
      <c r="C45" s="30"/>
      <c r="D45" s="30"/>
      <c r="E45" s="30"/>
      <c r="F45" s="30"/>
    </row>
  </sheetData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1C7E3B5B685244E9F316DC5AF52F3F3" ma:contentTypeVersion="6" ma:contentTypeDescription="Ein neues Dokument erstellen." ma:contentTypeScope="" ma:versionID="5922a524ea719d7172c03bd4767f06ed">
  <xsd:schema xmlns:xsd="http://www.w3.org/2001/XMLSchema" xmlns:xs="http://www.w3.org/2001/XMLSchema" xmlns:p="http://schemas.microsoft.com/office/2006/metadata/properties" xmlns:ns1="http://schemas.microsoft.com/sharepoint/v3" xmlns:ns2="a85bdc46-611b-4a7e-936f-e8248c6e1bca" targetNamespace="http://schemas.microsoft.com/office/2006/metadata/properties" ma:root="true" ma:fieldsID="2f5bd5d7e51ad7ad358f4884b85fdf5e" ns1:_="" ns2:_="">
    <xsd:import namespace="http://schemas.microsoft.com/sharepoint/v3"/>
    <xsd:import namespace="a85bdc46-611b-4a7e-936f-e8248c6e1bca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Titel_DE" minOccurs="0"/>
                <xsd:element ref="ns2:Titel_RM" minOccurs="0"/>
                <xsd:element ref="ns2:Titel_IT" minOccurs="0"/>
                <xsd:element ref="ns2:Kategorie" minOccurs="0"/>
                <xsd:element ref="ns2:Benutzerdefinierte_x0020_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Geplantes Startdatum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Geplantes Enddatum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5bdc46-611b-4a7e-936f-e8248c6e1bca" elementFormDefault="qualified">
    <xsd:import namespace="http://schemas.microsoft.com/office/2006/documentManagement/types"/>
    <xsd:import namespace="http://schemas.microsoft.com/office/infopath/2007/PartnerControls"/>
    <xsd:element name="Titel_DE" ma:index="10" nillable="true" ma:displayName="Titel_DE" ma:internalName="Titel_DE">
      <xsd:simpleType>
        <xsd:restriction base="dms:Text">
          <xsd:maxLength value="255"/>
        </xsd:restriction>
      </xsd:simpleType>
    </xsd:element>
    <xsd:element name="Titel_RM" ma:index="11" nillable="true" ma:displayName="Titel_RM" ma:internalName="Titel_RM">
      <xsd:simpleType>
        <xsd:restriction base="dms:Text">
          <xsd:maxLength value="255"/>
        </xsd:restriction>
      </xsd:simpleType>
    </xsd:element>
    <xsd:element name="Titel_IT" ma:index="12" nillable="true" ma:displayName="Titel_IT" ma:internalName="Titel_IT">
      <xsd:simpleType>
        <xsd:restriction base="dms:Text">
          <xsd:maxLength value="255"/>
        </xsd:restriction>
      </xsd:simpleType>
    </xsd:element>
    <xsd:element name="Kategorie" ma:index="13" nillable="true" ma:displayName="Kategorie" ma:internalName="Kategorie">
      <xsd:simpleType>
        <xsd:restriction base="dms:Text">
          <xsd:maxLength value="255"/>
        </xsd:restriction>
      </xsd:simpleType>
    </xsd:element>
    <xsd:element name="Benutzerdefinierte_x0020_ID" ma:index="14" nillable="true" ma:displayName="Benutzerdefinierte ID" ma:internalName="Benutzerdefinierte_x0020_ID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enutzerdefinierte_x0020_ID xmlns="a85bdc46-611b-4a7e-936f-e8248c6e1bca">1005</Benutzerdefinierte_x0020_ID>
    <Kategorie xmlns="a85bdc46-611b-4a7e-936f-e8248c6e1bca">Beherbergungsstatistik</Kategorie>
    <Titel_DE xmlns="a85bdc46-611b-4a7e-936f-e8248c6e1bca">Hotel- und Kurbetriebe Nachfrage nach Herkunftsländern in Graubünden 2005-2023</Titel_DE>
    <PublishingExpirationDate xmlns="http://schemas.microsoft.com/sharepoint/v3" xsi:nil="true"/>
    <PublishingStartDate xmlns="http://schemas.microsoft.com/sharepoint/v3" xsi:nil="true"/>
    <Titel_IT xmlns="a85bdc46-611b-4a7e-936f-e8248c6e1bca">Alberghi e stabilimenti di cura, domanda nei Grigioni per Paesi di provenienza 2005-2023</Titel_IT>
    <Titel_RM xmlns="a85bdc46-611b-4a7e-936f-e8248c6e1bca">Hotels e manaschis da cura, dumonda tenor pajais da derivanza en il Grischun 2005-2023</Titel_RM>
  </documentManagement>
</p:properties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855851EA-CB2F-4087-869F-FFE1D3D5CBD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7C9D82E-90E7-4949-B86D-439B3E47F8DA}"/>
</file>

<file path=customXml/itemProps3.xml><?xml version="1.0" encoding="utf-8"?>
<ds:datastoreItem xmlns:ds="http://schemas.openxmlformats.org/officeDocument/2006/customXml" ds:itemID="{3CEFEE62-F90E-4BE1-8677-1448C9DFF5B4}">
  <ds:schemaRefs>
    <ds:schemaRef ds:uri="http://schemas.microsoft.com/office/2006/metadata/properties"/>
    <ds:schemaRef ds:uri="http://purl.org/dc/elements/1.1/"/>
    <ds:schemaRef ds:uri="http://schemas.microsoft.com/sharepoint/v3"/>
    <ds:schemaRef ds:uri="http://schemas.openxmlformats.org/package/2006/metadata/core-properties"/>
    <ds:schemaRef ds:uri="http://purl.org/dc/terms/"/>
    <ds:schemaRef ds:uri="b9bbc5c3-42c9-4c30-b7a3-3f0c5e2a5378"/>
    <ds:schemaRef ds:uri="http://schemas.microsoft.com/office/infopath/2007/PartnerControls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3FB8E3D3-52D3-4DA0-A463-18D87E66C02F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HESTA 2005-2023</vt:lpstr>
      <vt:lpstr>Uebersetzungen</vt:lpstr>
    </vt:vector>
  </TitlesOfParts>
  <Company>Kantonale Verwaltung Graubünden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Nachfrage nach Herkunftsländern</dc:title>
  <dc:creator>Luzius.Stricker@awt.gr.ch</dc:creator>
  <cp:lastModifiedBy>Gianotti Stefano</cp:lastModifiedBy>
  <dcterms:created xsi:type="dcterms:W3CDTF">2012-04-12T07:10:03Z</dcterms:created>
  <dcterms:modified xsi:type="dcterms:W3CDTF">2024-02-22T07:21:39Z</dcterms:modified>
  <cp:category>Beherbergungsstatistik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0x01010061C7E3B5B685244E9F316DC5AF52F3F3</vt:lpwstr>
  </property>
</Properties>
</file>