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3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1.xml" ContentType="application/vnd.ms-excel.controlproperties+xml"/>
  <Override PartName="/xl/ctrlProps/ctrlProp2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- Statistik\1.Daten\04 VOLKSWIRTSCHAFT\BIP der Kantone (BFS)\"/>
    </mc:Choice>
  </mc:AlternateContent>
  <workbookProtection lockStructure="1"/>
  <bookViews>
    <workbookView xWindow="-15" yWindow="-15" windowWidth="14400" windowHeight="14700"/>
  </bookViews>
  <sheets>
    <sheet name="BIP Kantone, 2008-2021" sheetId="3" r:id="rId1"/>
    <sheet name="Uebersetzungen" sheetId="4" state="hidden" r:id="rId2"/>
  </sheets>
  <calcPr calcId="162913"/>
</workbook>
</file>

<file path=xl/calcChain.xml><?xml version="1.0" encoding="utf-8"?>
<calcChain xmlns="http://schemas.openxmlformats.org/spreadsheetml/2006/main">
  <c r="A101" i="3" l="1"/>
  <c r="A71" i="3"/>
  <c r="A42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28" i="3"/>
  <c r="A27" i="3"/>
  <c r="A26" i="3"/>
  <c r="A40" i="3"/>
  <c r="A38" i="3"/>
  <c r="A39" i="3"/>
  <c r="A37" i="3"/>
  <c r="A36" i="3"/>
  <c r="A35" i="3"/>
  <c r="A15" i="3"/>
  <c r="A34" i="3"/>
  <c r="A33" i="3"/>
  <c r="A32" i="3"/>
  <c r="A31" i="3"/>
  <c r="A30" i="3"/>
  <c r="A29" i="3"/>
  <c r="A25" i="3"/>
  <c r="A24" i="3"/>
  <c r="A23" i="3"/>
  <c r="A20" i="3"/>
  <c r="A22" i="3"/>
  <c r="A21" i="3"/>
  <c r="A19" i="3"/>
  <c r="A18" i="3"/>
  <c r="A17" i="3"/>
  <c r="A16" i="3"/>
  <c r="A14" i="3"/>
  <c r="A13" i="3"/>
  <c r="A12" i="3"/>
  <c r="A9" i="3"/>
  <c r="A7" i="3"/>
</calcChain>
</file>

<file path=xl/sharedStrings.xml><?xml version="1.0" encoding="utf-8"?>
<sst xmlns="http://schemas.openxmlformats.org/spreadsheetml/2006/main" count="213" uniqueCount="133">
  <si>
    <t>Graubünden</t>
  </si>
  <si>
    <t/>
  </si>
  <si>
    <t>Kanton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</si>
  <si>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</si>
  <si>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</si>
  <si>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</si>
  <si>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</si>
  <si>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</si>
  <si>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</si>
  <si>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</si>
  <si>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</si>
  <si>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</si>
  <si>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</si>
  <si>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</si>
  <si>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</si>
  <si>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</si>
  <si>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</si>
  <si>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St. Gallen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</si>
  <si>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</si>
  <si>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</si>
  <si>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</si>
  <si>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</si>
  <si>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</si>
  <si>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</si>
  <si>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</si>
  <si>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</si>
  <si>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Schweiz</t>
  </si>
  <si>
    <t>.</t>
  </si>
  <si>
    <t>In Millionen CHF zu laufenden Preisen</t>
  </si>
  <si>
    <t>Quelle: BFS (BIP der Kantone)</t>
  </si>
  <si>
    <t>2021p</t>
  </si>
  <si>
    <t>Tabelle</t>
  </si>
  <si>
    <t>Code</t>
  </si>
  <si>
    <t>DE</t>
  </si>
  <si>
    <t>RM</t>
  </si>
  <si>
    <t>IT</t>
  </si>
  <si>
    <t>Sprache</t>
  </si>
  <si>
    <t>&lt;Fachbereich&gt;</t>
  </si>
  <si>
    <t>Daten &amp; Statistik</t>
  </si>
  <si>
    <t>Datas &amp; Statistica</t>
  </si>
  <si>
    <t>Dati &amp; Statistica</t>
  </si>
  <si>
    <t>T1</t>
  </si>
  <si>
    <t>&lt;Titel&gt;</t>
  </si>
  <si>
    <t>T1-2</t>
  </si>
  <si>
    <t>&lt;SpaltenTitel_1&gt;</t>
  </si>
  <si>
    <t>&lt;SpaltenTitel_2&gt;</t>
  </si>
  <si>
    <t>&lt;Zeilentitel_1&gt;</t>
  </si>
  <si>
    <t>&lt;Zeilentitel_2&gt;</t>
  </si>
  <si>
    <t>Turitg</t>
  </si>
  <si>
    <t>Zurigo</t>
  </si>
  <si>
    <t>&lt;Zeilentitel_3&gt;</t>
  </si>
  <si>
    <t>Berna</t>
  </si>
  <si>
    <t>&lt;Zeilentitel_4&gt;</t>
  </si>
  <si>
    <t>Lucerna</t>
  </si>
  <si>
    <t>&lt;Zeilentitel_5&gt;</t>
  </si>
  <si>
    <t>&lt;Zeilentitel_6&gt;</t>
  </si>
  <si>
    <t>Sviz</t>
  </si>
  <si>
    <t>Svitto</t>
  </si>
  <si>
    <t>&lt;Zeilentitel_7&gt;</t>
  </si>
  <si>
    <t>Sursilvania</t>
  </si>
  <si>
    <t>Obvaldo</t>
  </si>
  <si>
    <t>&lt;Zeilentitel_8&gt;</t>
  </si>
  <si>
    <t>Sutsilvania</t>
  </si>
  <si>
    <t>Nidvaldo</t>
  </si>
  <si>
    <t>&lt;Zeilentitel_9&gt;</t>
  </si>
  <si>
    <t>Glaruna</t>
  </si>
  <si>
    <t>Glarona</t>
  </si>
  <si>
    <t>&lt;Zeilentitel_10&gt;</t>
  </si>
  <si>
    <t>Zugo</t>
  </si>
  <si>
    <t>&lt;Zeilentitel_11&gt;</t>
  </si>
  <si>
    <t>Friburg</t>
  </si>
  <si>
    <t>Friborgo</t>
  </si>
  <si>
    <t>&lt;Zeilentitel_12&gt;</t>
  </si>
  <si>
    <t>Soloturn</t>
  </si>
  <si>
    <t>Soletta</t>
  </si>
  <si>
    <t>&lt;Zeilentitel_13&gt;</t>
  </si>
  <si>
    <t>Basilea-Citad</t>
  </si>
  <si>
    <t>Basilea Città</t>
  </si>
  <si>
    <t>&lt;Zeilentitel_14&gt;</t>
  </si>
  <si>
    <t>Basilea-Champagna</t>
  </si>
  <si>
    <t>Basilea Campagna</t>
  </si>
  <si>
    <t>&lt;Zeilentitel_15&gt;</t>
  </si>
  <si>
    <t>Schaffusa</t>
  </si>
  <si>
    <t>Sciaffusa</t>
  </si>
  <si>
    <t>&lt;Zeilentitel_16&gt;</t>
  </si>
  <si>
    <t>Appenzell Ausserrhoden</t>
  </si>
  <si>
    <t>Appenzell Dadora</t>
  </si>
  <si>
    <t>Appenzello Esterno</t>
  </si>
  <si>
    <t>&lt;Zeilentitel_17&gt;</t>
  </si>
  <si>
    <t>Appenzell Innerrhoden</t>
  </si>
  <si>
    <t>Appenzell Dadens</t>
  </si>
  <si>
    <t>Appenzello Interno</t>
  </si>
  <si>
    <t>&lt;Zeilentitel_18&gt;</t>
  </si>
  <si>
    <t>Son Gagl</t>
  </si>
  <si>
    <t>San Gallo</t>
  </si>
  <si>
    <t>&lt;Zeilentitel_19&gt;</t>
  </si>
  <si>
    <t>Grischun</t>
  </si>
  <si>
    <t>Grigioni</t>
  </si>
  <si>
    <t>&lt;Zeilentitel_20&gt;</t>
  </si>
  <si>
    <t>Argovia</t>
  </si>
  <si>
    <t>&lt;Zeilentitel_21&gt;</t>
  </si>
  <si>
    <t>Turgovia</t>
  </si>
  <si>
    <t>&lt;Zeilentitel_22&gt;</t>
  </si>
  <si>
    <t>Ticino</t>
  </si>
  <si>
    <t>&lt;Zeilentitel_23&gt;</t>
  </si>
  <si>
    <t>Vad</t>
  </si>
  <si>
    <t>Vaud</t>
  </si>
  <si>
    <t>&lt;Zeilentitel_24&gt;</t>
  </si>
  <si>
    <t>Vallais</t>
  </si>
  <si>
    <t>Vallese</t>
  </si>
  <si>
    <t>&lt;Zeilentitel_25&gt;</t>
  </si>
  <si>
    <t>Neuchâtel</t>
  </si>
  <si>
    <t>&lt;Zeilentitel_26&gt;</t>
  </si>
  <si>
    <t>Genevra</t>
  </si>
  <si>
    <t>Ginevra</t>
  </si>
  <si>
    <t>&lt;Zeilentitel_27&gt;</t>
  </si>
  <si>
    <t>Giura</t>
  </si>
  <si>
    <t>&lt;Quelle_1&gt;</t>
  </si>
  <si>
    <t>&lt;Aktualisierung&gt;</t>
  </si>
  <si>
    <t>Letztmals aktualisiert am: 08.03.2024</t>
  </si>
  <si>
    <t>Ultima actualisaziun: 08.03.2024</t>
  </si>
  <si>
    <t>Ultimo aggiornamento: 08.03.2024</t>
  </si>
  <si>
    <t>Svizra</t>
  </si>
  <si>
    <t>Svizzera</t>
  </si>
  <si>
    <t>Funtauna: UST (PIB dals chantuns)</t>
  </si>
  <si>
    <t>Fonte: BFS (PIL dei cantoni)</t>
  </si>
  <si>
    <t>Cantone</t>
  </si>
  <si>
    <t>Milioni di CHF a prezzi correnti</t>
  </si>
  <si>
    <t>En milliuns francs a pretschs currents</t>
  </si>
  <si>
    <t>Chantun</t>
  </si>
  <si>
    <t>Bruttoinlandsprodukt (BIP) pro Einwohner</t>
  </si>
  <si>
    <t>Product naziunal brut (PNB) per abitant</t>
  </si>
  <si>
    <t>Prodotto interno lordo (PIL) pro capite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</si>
</sst>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0.0"/>
    <numFmt numFmtId="165" formatCode="###,###,###,##0"/>
    <numFmt numFmtId="166" formatCode="##0.0"/>
    <numFmt numFmtId="167" formatCode="_ * #,##0.0_ ;_ * \-#,##0.0_ ;_ * &quot;-&quot;??_ ;_ @_ "/>
    <numFmt numFmtId="168" formatCode="_ * #,##0_ ;_ * \-#,##0_ ;_ * &quot;-&quot;??_ ;_ @_ "/>
  </numFmts>
  <fonts count="18" x14ac:knownFonts="1"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rgb="FFFF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rgb="FF000000"/>
      <name val="Segoe UI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/>
  </cellStyleXfs>
  <cellXfs count="78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Border="1"/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/>
    <xf numFmtId="0" fontId="3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/>
    </xf>
    <xf numFmtId="0" fontId="0" fillId="2" borderId="0" xfId="0" applyFill="1" applyAlignment="1"/>
    <xf numFmtId="0" fontId="10" fillId="2" borderId="0" xfId="0" applyFont="1" applyFill="1"/>
    <xf numFmtId="0" fontId="1" fillId="2" borderId="0" xfId="3" applyNumberFormat="1" applyFont="1" applyFill="1" applyBorder="1" applyAlignment="1" applyProtection="1">
      <alignment horizontal="left"/>
    </xf>
    <xf numFmtId="0" fontId="1" fillId="2" borderId="0" xfId="3" applyFont="1" applyFill="1"/>
    <xf numFmtId="0" fontId="0" fillId="2" borderId="0" xfId="0" applyFill="1" applyAlignment="1">
      <alignment horizontal="left"/>
    </xf>
    <xf numFmtId="0" fontId="0" fillId="3" borderId="0" xfId="0" applyNumberFormat="1" applyFont="1" applyFill="1" applyBorder="1" applyAlignment="1" applyProtection="1"/>
    <xf numFmtId="165" fontId="5" fillId="2" borderId="0" xfId="0" applyNumberFormat="1" applyFont="1" applyFill="1" applyBorder="1" applyAlignment="1" applyProtection="1">
      <alignment horizontal="right" wrapText="1" indent="1"/>
    </xf>
    <xf numFmtId="0" fontId="7" fillId="2" borderId="0" xfId="0" applyNumberFormat="1" applyFont="1" applyFill="1" applyBorder="1" applyAlignment="1" applyProtection="1">
      <alignment horizontal="center" wrapText="1"/>
    </xf>
    <xf numFmtId="166" fontId="5" fillId="2" borderId="0" xfId="0" applyNumberFormat="1" applyFont="1" applyFill="1" applyBorder="1" applyAlignment="1" applyProtection="1">
      <alignment horizontal="right" wrapText="1" indent="1"/>
    </xf>
    <xf numFmtId="166" fontId="7" fillId="2" borderId="0" xfId="0" applyNumberFormat="1" applyFont="1" applyFill="1" applyBorder="1" applyAlignment="1" applyProtection="1">
      <alignment horizontal="right" wrapText="1" indent="1"/>
    </xf>
    <xf numFmtId="0" fontId="5" fillId="2" borderId="1" xfId="0" applyNumberFormat="1" applyFont="1" applyFill="1" applyBorder="1" applyAlignment="1" applyProtection="1">
      <alignment horizontal="left" wrapText="1" indent="1"/>
    </xf>
    <xf numFmtId="0" fontId="10" fillId="2" borderId="0" xfId="0" applyFont="1" applyFill="1" applyBorder="1"/>
    <xf numFmtId="168" fontId="9" fillId="2" borderId="8" xfId="1" applyNumberFormat="1" applyFont="1" applyFill="1" applyBorder="1"/>
    <xf numFmtId="0" fontId="0" fillId="2" borderId="0" xfId="0" applyFont="1" applyFill="1" applyBorder="1"/>
    <xf numFmtId="168" fontId="9" fillId="2" borderId="0" xfId="1" applyNumberFormat="1" applyFont="1" applyFill="1" applyBorder="1"/>
    <xf numFmtId="166" fontId="0" fillId="2" borderId="0" xfId="0" applyNumberFormat="1" applyFont="1" applyFill="1" applyBorder="1"/>
    <xf numFmtId="10" fontId="10" fillId="2" borderId="0" xfId="2" applyNumberFormat="1" applyFont="1" applyFill="1"/>
    <xf numFmtId="167" fontId="9" fillId="2" borderId="8" xfId="1" applyNumberFormat="1" applyFont="1" applyFill="1" applyBorder="1"/>
    <xf numFmtId="164" fontId="0" fillId="2" borderId="8" xfId="0" applyNumberFormat="1" applyFont="1" applyFill="1" applyBorder="1"/>
    <xf numFmtId="0" fontId="7" fillId="2" borderId="10" xfId="0" applyNumberFormat="1" applyFont="1" applyFill="1" applyBorder="1" applyAlignment="1" applyProtection="1">
      <alignment horizontal="center" wrapText="1"/>
    </xf>
    <xf numFmtId="165" fontId="7" fillId="2" borderId="10" xfId="0" applyNumberFormat="1" applyFont="1" applyFill="1" applyBorder="1" applyAlignment="1" applyProtection="1">
      <alignment horizontal="right" wrapText="1" indent="1"/>
    </xf>
    <xf numFmtId="0" fontId="0" fillId="2" borderId="10" xfId="0" applyFont="1" applyFill="1" applyBorder="1"/>
    <xf numFmtId="0" fontId="10" fillId="2" borderId="10" xfId="0" applyFont="1" applyFill="1" applyBorder="1"/>
    <xf numFmtId="167" fontId="9" fillId="2" borderId="0" xfId="1" applyNumberFormat="1" applyFont="1" applyFill="1" applyBorder="1"/>
    <xf numFmtId="164" fontId="0" fillId="2" borderId="0" xfId="0" applyNumberFormat="1" applyFont="1" applyFill="1" applyBorder="1"/>
    <xf numFmtId="0" fontId="8" fillId="2" borderId="0" xfId="0" applyNumberFormat="1" applyFont="1" applyFill="1" applyBorder="1" applyAlignment="1" applyProtection="1">
      <alignment horizontal="left" wrapText="1" indent="1"/>
    </xf>
    <xf numFmtId="166" fontId="8" fillId="2" borderId="0" xfId="0" applyNumberFormat="1" applyFont="1" applyFill="1" applyBorder="1" applyAlignment="1" applyProtection="1">
      <alignment horizontal="right" wrapText="1" indent="1"/>
    </xf>
    <xf numFmtId="166" fontId="11" fillId="2" borderId="0" xfId="0" applyNumberFormat="1" applyFont="1" applyFill="1" applyBorder="1"/>
    <xf numFmtId="164" fontId="11" fillId="2" borderId="0" xfId="0" applyNumberFormat="1" applyFont="1" applyFill="1" applyBorder="1"/>
    <xf numFmtId="0" fontId="6" fillId="4" borderId="2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12" xfId="0" applyNumberFormat="1" applyFont="1" applyFill="1" applyBorder="1" applyAlignment="1" applyProtection="1">
      <alignment horizontal="center" vertical="center" wrapText="1"/>
    </xf>
    <xf numFmtId="0" fontId="6" fillId="4" borderId="11" xfId="0" applyNumberFormat="1" applyFont="1" applyFill="1" applyBorder="1" applyAlignment="1" applyProtection="1">
      <alignment horizontal="center" vertical="center" wrapText="1"/>
    </xf>
    <xf numFmtId="166" fontId="6" fillId="5" borderId="6" xfId="0" applyNumberFormat="1" applyFont="1" applyFill="1" applyBorder="1" applyAlignment="1" applyProtection="1">
      <alignment horizontal="right" wrapText="1" indent="1"/>
    </xf>
    <xf numFmtId="166" fontId="13" fillId="5" borderId="6" xfId="0" applyNumberFormat="1" applyFont="1" applyFill="1" applyBorder="1"/>
    <xf numFmtId="164" fontId="13" fillId="5" borderId="6" xfId="0" applyNumberFormat="1" applyFont="1" applyFill="1" applyBorder="1"/>
    <xf numFmtId="164" fontId="13" fillId="5" borderId="9" xfId="0" applyNumberFormat="1" applyFont="1" applyFill="1" applyBorder="1"/>
    <xf numFmtId="0" fontId="14" fillId="5" borderId="5" xfId="0" applyNumberFormat="1" applyFont="1" applyFill="1" applyBorder="1" applyAlignment="1" applyProtection="1">
      <alignment horizontal="left" wrapText="1" indent="1"/>
    </xf>
    <xf numFmtId="166" fontId="14" fillId="5" borderId="6" xfId="0" applyNumberFormat="1" applyFont="1" applyFill="1" applyBorder="1" applyAlignment="1" applyProtection="1">
      <alignment horizontal="right" wrapText="1" indent="1"/>
    </xf>
    <xf numFmtId="166" fontId="14" fillId="5" borderId="6" xfId="0" applyNumberFormat="1" applyFont="1" applyFill="1" applyBorder="1"/>
    <xf numFmtId="167" fontId="14" fillId="5" borderId="6" xfId="1" applyNumberFormat="1" applyFont="1" applyFill="1" applyBorder="1"/>
    <xf numFmtId="167" fontId="14" fillId="5" borderId="9" xfId="1" applyNumberFormat="1" applyFont="1" applyFill="1" applyBorder="1"/>
    <xf numFmtId="166" fontId="15" fillId="5" borderId="0" xfId="0" applyNumberFormat="1" applyFont="1" applyFill="1" applyBorder="1" applyAlignment="1" applyProtection="1">
      <alignment horizontal="right" wrapText="1" indent="1"/>
    </xf>
    <xf numFmtId="166" fontId="15" fillId="5" borderId="0" xfId="0" applyNumberFormat="1" applyFont="1" applyFill="1" applyBorder="1"/>
    <xf numFmtId="167" fontId="15" fillId="5" borderId="0" xfId="1" applyNumberFormat="1" applyFont="1" applyFill="1" applyBorder="1"/>
    <xf numFmtId="167" fontId="15" fillId="5" borderId="8" xfId="1" applyNumberFormat="1" applyFont="1" applyFill="1" applyBorder="1"/>
    <xf numFmtId="164" fontId="15" fillId="5" borderId="0" xfId="0" applyNumberFormat="1" applyFont="1" applyFill="1" applyBorder="1"/>
    <xf numFmtId="164" fontId="15" fillId="5" borderId="8" xfId="0" applyNumberFormat="1" applyFont="1" applyFill="1" applyBorder="1"/>
    <xf numFmtId="165" fontId="14" fillId="5" borderId="6" xfId="0" applyNumberFormat="1" applyFont="1" applyFill="1" applyBorder="1" applyAlignment="1" applyProtection="1">
      <alignment horizontal="right" wrapText="1" indent="1"/>
    </xf>
    <xf numFmtId="168" fontId="14" fillId="5" borderId="6" xfId="1" applyNumberFormat="1" applyFont="1" applyFill="1" applyBorder="1"/>
    <xf numFmtId="168" fontId="14" fillId="5" borderId="9" xfId="1" applyNumberFormat="1" applyFont="1" applyFill="1" applyBorder="1"/>
    <xf numFmtId="165" fontId="15" fillId="5" borderId="0" xfId="0" applyNumberFormat="1" applyFont="1" applyFill="1" applyBorder="1" applyAlignment="1" applyProtection="1">
      <alignment horizontal="right" wrapText="1" indent="1"/>
    </xf>
    <xf numFmtId="168" fontId="15" fillId="5" borderId="0" xfId="1" applyNumberFormat="1" applyFont="1" applyFill="1" applyBorder="1"/>
    <xf numFmtId="168" fontId="15" fillId="5" borderId="8" xfId="1" applyNumberFormat="1" applyFont="1" applyFill="1" applyBorder="1"/>
    <xf numFmtId="0" fontId="2" fillId="0" borderId="0" xfId="0" applyFont="1" applyBorder="1" applyAlignment="1">
      <alignment horizontal="left" vertical="top" wrapText="1"/>
    </xf>
    <xf numFmtId="0" fontId="0" fillId="2" borderId="0" xfId="0" applyFill="1"/>
    <xf numFmtId="0" fontId="17" fillId="6" borderId="0" xfId="0" applyFont="1" applyFill="1" applyBorder="1" applyAlignment="1">
      <alignment horizontal="left" vertical="top" wrapText="1"/>
    </xf>
    <xf numFmtId="0" fontId="2" fillId="7" borderId="0" xfId="0" applyFont="1" applyFill="1" applyBorder="1" applyAlignment="1">
      <alignment horizontal="left" vertical="top" wrapText="1"/>
    </xf>
    <xf numFmtId="0" fontId="17" fillId="7" borderId="0" xfId="0" applyFont="1" applyFill="1" applyBorder="1" applyAlignment="1">
      <alignment horizontal="left" vertical="top" wrapText="1"/>
    </xf>
    <xf numFmtId="0" fontId="2" fillId="7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>
      <alignment horizontal="left" vertical="top" wrapText="1"/>
    </xf>
    <xf numFmtId="0" fontId="15" fillId="2" borderId="0" xfId="0" applyFont="1" applyFill="1"/>
    <xf numFmtId="0" fontId="2" fillId="8" borderId="0" xfId="0" applyFont="1" applyFill="1" applyBorder="1" applyAlignment="1">
      <alignment horizontal="left" vertical="top" wrapText="1"/>
    </xf>
    <xf numFmtId="0" fontId="2" fillId="8" borderId="0" xfId="0" applyFont="1" applyFill="1" applyBorder="1" applyAlignment="1">
      <alignment wrapText="1"/>
    </xf>
    <xf numFmtId="165" fontId="15" fillId="5" borderId="0" xfId="0" applyNumberFormat="1" applyFont="1" applyFill="1" applyBorder="1" applyAlignment="1" applyProtection="1">
      <alignment horizontal="left" wrapText="1" indent="1"/>
    </xf>
    <xf numFmtId="0" fontId="5" fillId="4" borderId="2" xfId="0" applyNumberFormat="1" applyFont="1" applyFill="1" applyBorder="1" applyAlignment="1" applyProtection="1">
      <alignment horizontal="center"/>
    </xf>
    <xf numFmtId="0" fontId="5" fillId="4" borderId="7" xfId="0" applyNumberFormat="1" applyFont="1" applyFill="1" applyBorder="1" applyAlignment="1" applyProtection="1">
      <alignment horizontal="center"/>
    </xf>
    <xf numFmtId="0" fontId="0" fillId="4" borderId="7" xfId="0" applyFont="1" applyFill="1" applyBorder="1" applyAlignment="1"/>
    <xf numFmtId="0" fontId="0" fillId="4" borderId="11" xfId="0" applyFont="1" applyFill="1" applyBorder="1" applyAlignment="1"/>
  </cellXfs>
  <cellStyles count="4">
    <cellStyle name="Komma" xfId="1" builtinId="3"/>
    <cellStyle name="Prozent" xfId="2" builtinId="5"/>
    <cellStyle name="Standard" xfId="0" builtinId="0"/>
    <cellStyle name="Standard 2" xfId="3"/>
  </cellStyles>
  <dxfs count="0"/>
  <tableStyles count="0" defaultTableStyle="TableStyleMedium2" defaultPivotStyle="PivotStyleLight16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463550</xdr:colOff>
      <xdr:row>5</xdr:row>
      <xdr:rowOff>4202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4</xdr:col>
      <xdr:colOff>476249</xdr:colOff>
      <xdr:row>0</xdr:row>
      <xdr:rowOff>9525</xdr:rowOff>
    </xdr:from>
    <xdr:to>
      <xdr:col>7</xdr:col>
      <xdr:colOff>524774</xdr:colOff>
      <xdr:row>4</xdr:row>
      <xdr:rowOff>135998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981574" y="9525"/>
          <a:ext cx="2401200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Option Button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01"/>
  <sheetViews>
    <sheetView tabSelected="1" workbookViewId="0"/>
  </sheetViews>
  <sheetFormatPr baseColWidth="10" defaultRowHeight="12.75" x14ac:dyDescent="0.2"/>
  <cols>
    <col min="1" max="1" width="26.125" style="9" customWidth="1"/>
    <col min="2" max="6" width="11" style="9"/>
    <col min="7" max="7" width="8.875" style="9" bestFit="1" customWidth="1"/>
    <col min="8" max="8" width="8.25" style="9" bestFit="1" customWidth="1"/>
    <col min="9" max="10" width="10.375" style="9" customWidth="1"/>
    <col min="11" max="12" width="11" style="9"/>
    <col min="13" max="15" width="11" style="19"/>
    <col min="16" max="16384" width="11" style="9"/>
  </cols>
  <sheetData>
    <row r="1" spans="1:15" s="1" customFormat="1" x14ac:dyDescent="0.2"/>
    <row r="2" spans="1:15" s="1" customFormat="1" ht="15.75" x14ac:dyDescent="0.25">
      <c r="B2" s="2"/>
      <c r="C2" s="64"/>
      <c r="D2" s="64"/>
    </row>
    <row r="3" spans="1:15" s="1" customFormat="1" ht="15.75" x14ac:dyDescent="0.25">
      <c r="B3" s="2"/>
      <c r="C3" s="64"/>
      <c r="D3" s="64"/>
    </row>
    <row r="4" spans="1:15" s="1" customFormat="1" ht="15.75" x14ac:dyDescent="0.25">
      <c r="B4" s="2"/>
      <c r="C4" s="64"/>
      <c r="D4" s="64"/>
    </row>
    <row r="5" spans="1:15" s="1" customFormat="1" x14ac:dyDescent="0.2"/>
    <row r="6" spans="1:15" s="1" customForma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3" customFormat="1" ht="15.75" x14ac:dyDescent="0.2">
      <c r="A7" s="4" t="str">
        <f>VLOOKUP("&lt;Fachbereich&gt;",Uebersetzungen!$B$3:$E$31,Uebersetzungen!$B$2+1,FALSE)</f>
        <v>Daten &amp; Statistik</v>
      </c>
      <c r="B7" s="8"/>
      <c r="C7" s="8"/>
      <c r="D7" s="8"/>
      <c r="E7" s="8"/>
      <c r="F7" s="8"/>
      <c r="H7" s="5"/>
      <c r="I7" s="5"/>
      <c r="J7" s="5"/>
      <c r="K7" s="5"/>
      <c r="L7" s="5"/>
      <c r="M7" s="5"/>
      <c r="N7" s="5"/>
      <c r="O7" s="5"/>
    </row>
    <row r="8" spans="1:15" s="3" customFormat="1" ht="15.75" x14ac:dyDescent="0.2">
      <c r="A8" s="6"/>
      <c r="B8" s="6"/>
      <c r="C8" s="6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8" x14ac:dyDescent="0.2">
      <c r="A9" s="7" t="str">
        <f>VLOOKUP("&lt;Titel&gt;",Uebersetzungen!$B$3:$E$31,Uebersetzungen!$B$2+1,FALSE)</f>
        <v>Bruttoinlandsprodukt (BIP) pro Einwohner</v>
      </c>
      <c r="B9" s="12"/>
      <c r="C9" s="12"/>
      <c r="D9" s="12"/>
      <c r="E9" s="12"/>
      <c r="F9" s="12"/>
    </row>
    <row r="10" spans="1:15" x14ac:dyDescent="0.2">
      <c r="A10" s="10"/>
      <c r="B10" s="11"/>
      <c r="C10" s="11"/>
      <c r="D10" s="11"/>
      <c r="E10" s="11"/>
      <c r="F10" s="11"/>
    </row>
    <row r="11" spans="1:15" ht="14.25" x14ac:dyDescent="0.2">
      <c r="A11" s="13"/>
      <c r="B11" s="13"/>
      <c r="C11" s="13"/>
      <c r="D11" s="13"/>
      <c r="E11" s="13"/>
      <c r="F11" s="13"/>
      <c r="G11" s="13"/>
    </row>
    <row r="12" spans="1:15" ht="15" x14ac:dyDescent="0.2">
      <c r="A12" s="37" t="str">
        <f>VLOOKUP("&lt;SpaltenTitel_1&gt;",Uebersetzungen!$B$3:$E$31,Uebersetzungen!$B$2+1,FALSE)</f>
        <v>Kanton</v>
      </c>
      <c r="B12" s="38">
        <v>2008</v>
      </c>
      <c r="C12" s="38">
        <v>2009</v>
      </c>
      <c r="D12" s="38">
        <v>2010</v>
      </c>
      <c r="E12" s="38">
        <v>2011</v>
      </c>
      <c r="F12" s="38">
        <v>2012</v>
      </c>
      <c r="G12" s="39">
        <v>2013</v>
      </c>
      <c r="H12" s="39">
        <v>2014</v>
      </c>
      <c r="I12" s="39">
        <v>2015</v>
      </c>
      <c r="J12" s="39">
        <v>2016</v>
      </c>
      <c r="K12" s="39">
        <v>2017</v>
      </c>
      <c r="L12" s="38">
        <v>2018</v>
      </c>
      <c r="M12" s="40">
        <v>2019</v>
      </c>
      <c r="N12" s="41">
        <v>2020</v>
      </c>
      <c r="O12" s="41" t="s">
        <v>30</v>
      </c>
    </row>
    <row r="13" spans="1:15" ht="14.25" x14ac:dyDescent="0.2">
      <c r="A13" s="74" t="str">
        <f>VLOOKUP("&lt;SpaltenTitel_2&gt;",Uebersetzungen!$B$3:$E$31,Uebersetzungen!$B$2+1,FALSE)</f>
        <v>In Millionen CHF zu laufenden Preisen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6"/>
      <c r="M13" s="76"/>
      <c r="N13" s="76"/>
      <c r="O13" s="77"/>
    </row>
    <row r="14" spans="1:15" ht="14.25" x14ac:dyDescent="0.2">
      <c r="A14" s="18" t="str">
        <f>VLOOKUP("&lt;Zeilentitel_1&gt;",Uebersetzungen!$B$3:$E$31,Uebersetzungen!$B$2+1,FALSE)</f>
        <v>Zürich</v>
      </c>
      <c r="B14" s="14">
        <v>102323.74516000001</v>
      </c>
      <c r="C14" s="14">
        <v>98814.454270000002</v>
      </c>
      <c r="D14" s="14">
        <v>99866.978919999994</v>
      </c>
      <c r="E14" s="14">
        <v>99998.527010000005</v>
      </c>
      <c r="F14" s="14">
        <v>100062.70918999999</v>
      </c>
      <c r="G14" s="14">
        <v>100011.26535</v>
      </c>
      <c r="H14" s="22">
        <v>100621.38694</v>
      </c>
      <c r="I14" s="22">
        <v>99315.954360000003</v>
      </c>
      <c r="J14" s="22">
        <v>99026.135609999998</v>
      </c>
      <c r="K14" s="22">
        <v>99395.090349999999</v>
      </c>
      <c r="L14" s="22">
        <v>103713.58304</v>
      </c>
      <c r="M14" s="22">
        <v>101489.15744</v>
      </c>
      <c r="N14" s="22">
        <v>96490.848880000005</v>
      </c>
      <c r="O14" s="20">
        <v>97846.373630000002</v>
      </c>
    </row>
    <row r="15" spans="1:15" ht="14.25" x14ac:dyDescent="0.2">
      <c r="A15" s="18" t="str">
        <f>VLOOKUP("&lt;Zeilentitel_2&gt;",Uebersetzungen!$B$3:$E$31,Uebersetzungen!$B$2+1,FALSE)</f>
        <v>Bern</v>
      </c>
      <c r="B15" s="14">
        <v>75468.286300000007</v>
      </c>
      <c r="C15" s="14">
        <v>73888.521380000006</v>
      </c>
      <c r="D15" s="14">
        <v>75988.542090000003</v>
      </c>
      <c r="E15" s="14">
        <v>77088.854900000006</v>
      </c>
      <c r="F15" s="14">
        <v>76861.863200000007</v>
      </c>
      <c r="G15" s="14">
        <v>77568.241899999994</v>
      </c>
      <c r="H15" s="22">
        <v>78287.018410000004</v>
      </c>
      <c r="I15" s="22">
        <v>77481.885290000006</v>
      </c>
      <c r="J15" s="22">
        <v>76650.625620000006</v>
      </c>
      <c r="K15" s="22">
        <v>76692.956120000003</v>
      </c>
      <c r="L15" s="22">
        <v>78191.445009999996</v>
      </c>
      <c r="M15" s="22">
        <v>79409.635070000004</v>
      </c>
      <c r="N15" s="22">
        <v>77392.620349999997</v>
      </c>
      <c r="O15" s="20">
        <v>81199.351840000003</v>
      </c>
    </row>
    <row r="16" spans="1:15" ht="14.25" x14ac:dyDescent="0.2">
      <c r="A16" s="18" t="str">
        <f>VLOOKUP("&lt;Zeilentitel_3&gt;",Uebersetzungen!$B$3:$E$31,Uebersetzungen!$B$2+1,FALSE)</f>
        <v>Luzern</v>
      </c>
      <c r="B16" s="14">
        <v>62696.00189</v>
      </c>
      <c r="C16" s="14">
        <v>60575.247960000001</v>
      </c>
      <c r="D16" s="14">
        <v>63978.767570000004</v>
      </c>
      <c r="E16" s="14">
        <v>64471.082240000003</v>
      </c>
      <c r="F16" s="14">
        <v>64476.838949999998</v>
      </c>
      <c r="G16" s="14">
        <v>65644.215060000002</v>
      </c>
      <c r="H16" s="22">
        <v>66257.043600000005</v>
      </c>
      <c r="I16" s="22">
        <v>66378.391390000004</v>
      </c>
      <c r="J16" s="22">
        <v>66806.78241</v>
      </c>
      <c r="K16" s="22">
        <v>67275.414290000001</v>
      </c>
      <c r="L16" s="22">
        <v>68114.512149999995</v>
      </c>
      <c r="M16" s="22">
        <v>68810.280700000003</v>
      </c>
      <c r="N16" s="22">
        <v>67609.046910000005</v>
      </c>
      <c r="O16" s="20">
        <v>72019.081999999995</v>
      </c>
    </row>
    <row r="17" spans="1:20" ht="14.25" x14ac:dyDescent="0.2">
      <c r="A17" s="18" t="str">
        <f>VLOOKUP("&lt;Zeilentitel_4&gt;",Uebersetzungen!$B$3:$E$31,Uebersetzungen!$B$2+1,FALSE)</f>
        <v>Uri</v>
      </c>
      <c r="B17" s="14">
        <v>48083.421860000002</v>
      </c>
      <c r="C17" s="14">
        <v>47937.875610000003</v>
      </c>
      <c r="D17" s="14">
        <v>48046.776709999998</v>
      </c>
      <c r="E17" s="14">
        <v>50061.434020000001</v>
      </c>
      <c r="F17" s="14">
        <v>50627.541219999999</v>
      </c>
      <c r="G17" s="14">
        <v>52086.565240000004</v>
      </c>
      <c r="H17" s="22">
        <v>52121.132409999998</v>
      </c>
      <c r="I17" s="22">
        <v>52365.853080000001</v>
      </c>
      <c r="J17" s="22">
        <v>52579.83453</v>
      </c>
      <c r="K17" s="22">
        <v>53343.929649999998</v>
      </c>
      <c r="L17" s="22">
        <v>53966.892229999998</v>
      </c>
      <c r="M17" s="22">
        <v>54714.79578</v>
      </c>
      <c r="N17" s="22">
        <v>53909.571309999999</v>
      </c>
      <c r="O17" s="20">
        <v>56193.917370000003</v>
      </c>
    </row>
    <row r="18" spans="1:20" ht="14.25" x14ac:dyDescent="0.2">
      <c r="A18" s="18" t="str">
        <f>VLOOKUP("&lt;Zeilentitel_5&gt;",Uebersetzungen!$B$3:$E$31,Uebersetzungen!$B$2+1,FALSE)</f>
        <v>Schwyz</v>
      </c>
      <c r="B18" s="14">
        <v>58226.071369999998</v>
      </c>
      <c r="C18" s="14">
        <v>58065.05012</v>
      </c>
      <c r="D18" s="14">
        <v>58561.385799999996</v>
      </c>
      <c r="E18" s="14">
        <v>57965.649790000003</v>
      </c>
      <c r="F18" s="14">
        <v>58080.293429999998</v>
      </c>
      <c r="G18" s="14">
        <v>59043.127610000003</v>
      </c>
      <c r="H18" s="22">
        <v>59298.649539999999</v>
      </c>
      <c r="I18" s="22">
        <v>60288.591249999998</v>
      </c>
      <c r="J18" s="22">
        <v>60093.558539999998</v>
      </c>
      <c r="K18" s="22">
        <v>60766.26468</v>
      </c>
      <c r="L18" s="22">
        <v>61429.345009999997</v>
      </c>
      <c r="M18" s="22">
        <v>62285.850859999999</v>
      </c>
      <c r="N18" s="22">
        <v>62121.398609999997</v>
      </c>
      <c r="O18" s="20">
        <v>66332.709140000006</v>
      </c>
    </row>
    <row r="19" spans="1:20" ht="14.25" x14ac:dyDescent="0.2">
      <c r="A19" s="18" t="str">
        <f>VLOOKUP("&lt;Zeilentitel_6&gt;",Uebersetzungen!$B$3:$E$31,Uebersetzungen!$B$2+1,FALSE)</f>
        <v>Obwalden</v>
      </c>
      <c r="B19" s="14">
        <v>64856.466090000002</v>
      </c>
      <c r="C19" s="14">
        <v>63272.395259999998</v>
      </c>
      <c r="D19" s="14">
        <v>66244.826839999994</v>
      </c>
      <c r="E19" s="14">
        <v>66591.463459999999</v>
      </c>
      <c r="F19" s="14">
        <v>66509.985060000006</v>
      </c>
      <c r="G19" s="14">
        <v>65383.353199999998</v>
      </c>
      <c r="H19" s="22">
        <v>64988.475749999998</v>
      </c>
      <c r="I19" s="22">
        <v>65464.529779999997</v>
      </c>
      <c r="J19" s="22">
        <v>66512.431779999999</v>
      </c>
      <c r="K19" s="22">
        <v>66576.699609999996</v>
      </c>
      <c r="L19" s="22">
        <v>66840.005319999997</v>
      </c>
      <c r="M19" s="22">
        <v>69422.388560000007</v>
      </c>
      <c r="N19" s="22">
        <v>67842.800210000001</v>
      </c>
      <c r="O19" s="20">
        <v>70973.620420000007</v>
      </c>
    </row>
    <row r="20" spans="1:20" ht="14.25" x14ac:dyDescent="0.2">
      <c r="A20" s="18" t="str">
        <f>VLOOKUP("&lt;Zeilentitel_7&gt;",Uebersetzungen!$B$3:$E$31,Uebersetzungen!$B$2+1,FALSE)</f>
        <v>Nidwalden</v>
      </c>
      <c r="B20" s="14">
        <v>60195.66491</v>
      </c>
      <c r="C20" s="14">
        <v>59360.920539999999</v>
      </c>
      <c r="D20" s="14">
        <v>64141.51094</v>
      </c>
      <c r="E20" s="14">
        <v>65184.804199999999</v>
      </c>
      <c r="F20" s="14">
        <v>66199.633100000006</v>
      </c>
      <c r="G20" s="14">
        <v>69083.437890000001</v>
      </c>
      <c r="H20" s="22">
        <v>70625.693669999993</v>
      </c>
      <c r="I20" s="22">
        <v>75216.925510000001</v>
      </c>
      <c r="J20" s="22">
        <v>72119.000849999997</v>
      </c>
      <c r="K20" s="22">
        <v>70782.539300000004</v>
      </c>
      <c r="L20" s="22">
        <v>71112.824309999996</v>
      </c>
      <c r="M20" s="22">
        <v>70109.321809999994</v>
      </c>
      <c r="N20" s="22">
        <v>66192.276729999998</v>
      </c>
      <c r="O20" s="20">
        <v>72277.286300000007</v>
      </c>
    </row>
    <row r="21" spans="1:20" ht="14.25" x14ac:dyDescent="0.2">
      <c r="A21" s="18" t="str">
        <f>VLOOKUP("&lt;Zeilentitel_8&gt;",Uebersetzungen!$B$3:$E$31,Uebersetzungen!$B$2+1,FALSE)</f>
        <v>Glarus</v>
      </c>
      <c r="B21" s="14">
        <v>65185.545189999997</v>
      </c>
      <c r="C21" s="14">
        <v>63054.442710000003</v>
      </c>
      <c r="D21" s="14">
        <v>64335.534679999997</v>
      </c>
      <c r="E21" s="14">
        <v>65636.267600000006</v>
      </c>
      <c r="F21" s="14">
        <v>65556.793059999996</v>
      </c>
      <c r="G21" s="14">
        <v>67904.018609999999</v>
      </c>
      <c r="H21" s="22">
        <v>68513.108720000004</v>
      </c>
      <c r="I21" s="22">
        <v>68557.407359999997</v>
      </c>
      <c r="J21" s="22">
        <v>67824.129249999998</v>
      </c>
      <c r="K21" s="22">
        <v>70284.454610000001</v>
      </c>
      <c r="L21" s="22">
        <v>69103.415789999999</v>
      </c>
      <c r="M21" s="22">
        <v>71394.826069999996</v>
      </c>
      <c r="N21" s="22">
        <v>68122.340750000003</v>
      </c>
      <c r="O21" s="20">
        <v>72649.739140000005</v>
      </c>
    </row>
    <row r="22" spans="1:20" ht="14.25" x14ac:dyDescent="0.2">
      <c r="A22" s="18" t="str">
        <f>VLOOKUP("&lt;Zeilentitel_9&gt;",Uebersetzungen!$B$3:$E$31,Uebersetzungen!$B$2+1,FALSE)</f>
        <v>Zug</v>
      </c>
      <c r="B22" s="14">
        <v>145844.77992999999</v>
      </c>
      <c r="C22" s="14">
        <v>143392.56174999999</v>
      </c>
      <c r="D22" s="14">
        <v>156439.30074000001</v>
      </c>
      <c r="E22" s="14">
        <v>154733.00456999999</v>
      </c>
      <c r="F22" s="14">
        <v>155396.05480000001</v>
      </c>
      <c r="G22" s="14">
        <v>161266.52953</v>
      </c>
      <c r="H22" s="22">
        <v>153635.02098</v>
      </c>
      <c r="I22" s="22">
        <v>158888.22936999999</v>
      </c>
      <c r="J22" s="22">
        <v>159093.19641999999</v>
      </c>
      <c r="K22" s="22">
        <v>153188.19458000001</v>
      </c>
      <c r="L22" s="22">
        <v>155986.4803</v>
      </c>
      <c r="M22" s="22">
        <v>159608.56596000001</v>
      </c>
      <c r="N22" s="22">
        <v>158474.32217999999</v>
      </c>
      <c r="O22" s="20">
        <v>174570.02778</v>
      </c>
    </row>
    <row r="23" spans="1:20" ht="14.25" x14ac:dyDescent="0.2">
      <c r="A23" s="18" t="str">
        <f>VLOOKUP("&lt;Zeilentitel_10&gt;",Uebersetzungen!$B$3:$E$31,Uebersetzungen!$B$2+1,FALSE)</f>
        <v>Freiburg</v>
      </c>
      <c r="B23" s="14">
        <v>60542.182419999997</v>
      </c>
      <c r="C23" s="14">
        <v>57957.303999999996</v>
      </c>
      <c r="D23" s="14">
        <v>58846.990669999999</v>
      </c>
      <c r="E23" s="14">
        <v>59184.416539999998</v>
      </c>
      <c r="F23" s="14">
        <v>58406.275260000002</v>
      </c>
      <c r="G23" s="14">
        <v>59940.152549999999</v>
      </c>
      <c r="H23" s="22">
        <v>60364.193220000001</v>
      </c>
      <c r="I23" s="22">
        <v>59779.171860000002</v>
      </c>
      <c r="J23" s="22">
        <v>59057.385069999997</v>
      </c>
      <c r="K23" s="22">
        <v>59418.137020000002</v>
      </c>
      <c r="L23" s="22">
        <v>60166.197950000002</v>
      </c>
      <c r="M23" s="22">
        <v>60764.239269999998</v>
      </c>
      <c r="N23" s="22">
        <v>58356.549200000001</v>
      </c>
      <c r="O23" s="20">
        <v>61808.030409999999</v>
      </c>
    </row>
    <row r="24" spans="1:20" ht="14.25" x14ac:dyDescent="0.2">
      <c r="A24" s="18" t="str">
        <f>VLOOKUP("&lt;Zeilentitel_11&gt;",Uebersetzungen!$B$3:$E$31,Uebersetzungen!$B$2+1,FALSE)</f>
        <v>Solothurn</v>
      </c>
      <c r="B24" s="14">
        <v>66514.479439999996</v>
      </c>
      <c r="C24" s="14">
        <v>63651.473140000002</v>
      </c>
      <c r="D24" s="14">
        <v>65312.253080000002</v>
      </c>
      <c r="E24" s="14">
        <v>66050.580520000003</v>
      </c>
      <c r="F24" s="14">
        <v>65900.506840000002</v>
      </c>
      <c r="G24" s="14">
        <v>66432.077539999998</v>
      </c>
      <c r="H24" s="22">
        <v>66920.317309999999</v>
      </c>
      <c r="I24" s="22">
        <v>66645.195330000002</v>
      </c>
      <c r="J24" s="22">
        <v>65934.943220000001</v>
      </c>
      <c r="K24" s="22">
        <v>66145.780599999998</v>
      </c>
      <c r="L24" s="22">
        <v>67457.039839999998</v>
      </c>
      <c r="M24" s="22">
        <v>67903.868650000004</v>
      </c>
      <c r="N24" s="22">
        <v>65642.485849999997</v>
      </c>
      <c r="O24" s="20">
        <v>69576.383300000001</v>
      </c>
    </row>
    <row r="25" spans="1:20" ht="14.25" x14ac:dyDescent="0.2">
      <c r="A25" s="18" t="str">
        <f>VLOOKUP("&lt;Zeilentitel_12&gt;",Uebersetzungen!$B$3:$E$31,Uebersetzungen!$B$2+1,FALSE)</f>
        <v>Basel-Stadt</v>
      </c>
      <c r="B25" s="14">
        <v>162748.84849999999</v>
      </c>
      <c r="C25" s="14">
        <v>159273.05601</v>
      </c>
      <c r="D25" s="14">
        <v>160120.14517</v>
      </c>
      <c r="E25" s="14">
        <v>167406.14392999999</v>
      </c>
      <c r="F25" s="14">
        <v>165225.87622999999</v>
      </c>
      <c r="G25" s="14">
        <v>165806.16182000001</v>
      </c>
      <c r="H25" s="22">
        <v>168966.82324999999</v>
      </c>
      <c r="I25" s="22">
        <v>171363.21609</v>
      </c>
      <c r="J25" s="22">
        <v>182931.84427</v>
      </c>
      <c r="K25" s="22">
        <v>190585.56870999999</v>
      </c>
      <c r="L25" s="22">
        <v>196103.65976000001</v>
      </c>
      <c r="M25" s="22">
        <v>196189.12153</v>
      </c>
      <c r="N25" s="22">
        <v>192091.54824</v>
      </c>
      <c r="O25" s="20">
        <v>204070.29624</v>
      </c>
    </row>
    <row r="26" spans="1:20" ht="14.25" x14ac:dyDescent="0.2">
      <c r="A26" s="18" t="str">
        <f>VLOOKUP("&lt;Zeilentitel_13&gt;",Uebersetzungen!$B$3:$E$31,Uebersetzungen!$B$2+1,FALSE)</f>
        <v>Basel-Landschaft</v>
      </c>
      <c r="B26" s="14">
        <v>68723.32058</v>
      </c>
      <c r="C26" s="14">
        <v>66940.597689999995</v>
      </c>
      <c r="D26" s="14">
        <v>68914.93982</v>
      </c>
      <c r="E26" s="14">
        <v>69993.973079999996</v>
      </c>
      <c r="F26" s="14">
        <v>69043.404179999998</v>
      </c>
      <c r="G26" s="14">
        <v>69638.203280000002</v>
      </c>
      <c r="H26" s="22">
        <v>71249.332970000003</v>
      </c>
      <c r="I26" s="22">
        <v>72014.318329999995</v>
      </c>
      <c r="J26" s="22">
        <v>71848.640929999994</v>
      </c>
      <c r="K26" s="22">
        <v>72396.939190000005</v>
      </c>
      <c r="L26" s="22">
        <v>72395.945439999996</v>
      </c>
      <c r="M26" s="22">
        <v>72078.227050000001</v>
      </c>
      <c r="N26" s="22">
        <v>70512.802370000005</v>
      </c>
      <c r="O26" s="20">
        <v>73986.469849999994</v>
      </c>
    </row>
    <row r="27" spans="1:20" ht="14.25" x14ac:dyDescent="0.2">
      <c r="A27" s="18" t="str">
        <f>VLOOKUP("&lt;Zeilentitel_14&gt;",Uebersetzungen!$B$3:$E$31,Uebersetzungen!$B$2+1,FALSE)</f>
        <v>Schaffhausen</v>
      </c>
      <c r="B27" s="14">
        <v>81997.006210000007</v>
      </c>
      <c r="C27" s="14">
        <v>79300.432260000001</v>
      </c>
      <c r="D27" s="14">
        <v>85304.653489999997</v>
      </c>
      <c r="E27" s="14">
        <v>86207.614390000002</v>
      </c>
      <c r="F27" s="14">
        <v>86753.798949999997</v>
      </c>
      <c r="G27" s="14">
        <v>87649.99411</v>
      </c>
      <c r="H27" s="22">
        <v>85987.030209999997</v>
      </c>
      <c r="I27" s="22">
        <v>84853.004060000007</v>
      </c>
      <c r="J27" s="22">
        <v>85020.434630000003</v>
      </c>
      <c r="K27" s="22">
        <v>85286.794760000004</v>
      </c>
      <c r="L27" s="22">
        <v>87820.272159999993</v>
      </c>
      <c r="M27" s="22">
        <v>88763.847819999995</v>
      </c>
      <c r="N27" s="22">
        <v>87545.843309999997</v>
      </c>
      <c r="O27" s="20">
        <v>98741.140079999997</v>
      </c>
    </row>
    <row r="28" spans="1:20" ht="14.25" x14ac:dyDescent="0.2">
      <c r="A28" s="18" t="str">
        <f>VLOOKUP("&lt;Zeilentitel_15&gt;",Uebersetzungen!$B$3:$E$31,Uebersetzungen!$B$2+1,FALSE)</f>
        <v>Appenzell Ausserrhoden</v>
      </c>
      <c r="B28" s="14">
        <v>54153.336239999997</v>
      </c>
      <c r="C28" s="14">
        <v>51970.526709999998</v>
      </c>
      <c r="D28" s="14">
        <v>54359.667909999996</v>
      </c>
      <c r="E28" s="14">
        <v>55364.548049999998</v>
      </c>
      <c r="F28" s="14">
        <v>55281.216119999997</v>
      </c>
      <c r="G28" s="14">
        <v>57016.454590000001</v>
      </c>
      <c r="H28" s="22">
        <v>57529.060559999998</v>
      </c>
      <c r="I28" s="22">
        <v>57596.811329999997</v>
      </c>
      <c r="J28" s="22">
        <v>57496.550640000001</v>
      </c>
      <c r="K28" s="22">
        <v>56525.200669999998</v>
      </c>
      <c r="L28" s="22">
        <v>57983.557760000003</v>
      </c>
      <c r="M28" s="22">
        <v>58809.876219999998</v>
      </c>
      <c r="N28" s="22">
        <v>61658.437590000001</v>
      </c>
      <c r="O28" s="20">
        <v>64559.118869999998</v>
      </c>
    </row>
    <row r="29" spans="1:20" ht="14.25" x14ac:dyDescent="0.2">
      <c r="A29" s="18" t="str">
        <f>VLOOKUP("&lt;Zeilentitel_16&gt;",Uebersetzungen!$B$3:$E$31,Uebersetzungen!$B$2+1,FALSE)</f>
        <v>Appenzell Innerrhoden</v>
      </c>
      <c r="B29" s="14">
        <v>53772.903010000002</v>
      </c>
      <c r="C29" s="14">
        <v>52307.052360000001</v>
      </c>
      <c r="D29" s="14">
        <v>56255.056550000001</v>
      </c>
      <c r="E29" s="14">
        <v>57615.366069999996</v>
      </c>
      <c r="F29" s="14">
        <v>58016.077660000003</v>
      </c>
      <c r="G29" s="14">
        <v>60022.563719999998</v>
      </c>
      <c r="H29" s="22">
        <v>62290.250390000001</v>
      </c>
      <c r="I29" s="22">
        <v>62349.772530000002</v>
      </c>
      <c r="J29" s="22">
        <v>63088.113590000001</v>
      </c>
      <c r="K29" s="22">
        <v>62463.215219999998</v>
      </c>
      <c r="L29" s="22">
        <v>64132.892919999998</v>
      </c>
      <c r="M29" s="22">
        <v>64876.502240000002</v>
      </c>
      <c r="N29" s="22">
        <v>64336.081259999999</v>
      </c>
      <c r="O29" s="20">
        <v>70727.825079999995</v>
      </c>
    </row>
    <row r="30" spans="1:20" ht="14.25" x14ac:dyDescent="0.2">
      <c r="A30" s="18" t="str">
        <f>VLOOKUP("&lt;Zeilentitel_17&gt;",Uebersetzungen!$B$3:$E$31,Uebersetzungen!$B$2+1,FALSE)</f>
        <v>St. Gallen</v>
      </c>
      <c r="B30" s="14">
        <v>74201.235130000001</v>
      </c>
      <c r="C30" s="14">
        <v>71318.550589999999</v>
      </c>
      <c r="D30" s="14">
        <v>73715.066390000007</v>
      </c>
      <c r="E30" s="14">
        <v>74762.191139999995</v>
      </c>
      <c r="F30" s="14">
        <v>72862.794410000002</v>
      </c>
      <c r="G30" s="14">
        <v>74152.958490000005</v>
      </c>
      <c r="H30" s="22">
        <v>74702.307239999995</v>
      </c>
      <c r="I30" s="22">
        <v>73729.096449999997</v>
      </c>
      <c r="J30" s="22">
        <v>74090.80992</v>
      </c>
      <c r="K30" s="22">
        <v>74339.89327</v>
      </c>
      <c r="L30" s="22">
        <v>75211.789449999997</v>
      </c>
      <c r="M30" s="22">
        <v>76513.493669999996</v>
      </c>
      <c r="N30" s="22">
        <v>75300.875239999994</v>
      </c>
      <c r="O30" s="20">
        <v>81217.853050000005</v>
      </c>
    </row>
    <row r="31" spans="1:20" ht="14.25" x14ac:dyDescent="0.2">
      <c r="A31" s="73" t="str">
        <f>VLOOKUP("&lt;Zeilentitel_18&gt;",Uebersetzungen!$B$3:$E$31,Uebersetzungen!$B$2+1,FALSE)</f>
        <v>Graubünden</v>
      </c>
      <c r="B31" s="60">
        <v>67119.166519999999</v>
      </c>
      <c r="C31" s="60">
        <v>66660.759730000005</v>
      </c>
      <c r="D31" s="60">
        <v>68235.590280000004</v>
      </c>
      <c r="E31" s="60">
        <v>69827.498449999999</v>
      </c>
      <c r="F31" s="60">
        <v>70543.179430000004</v>
      </c>
      <c r="G31" s="60">
        <v>72148.953999999998</v>
      </c>
      <c r="H31" s="61">
        <v>72283.422739999995</v>
      </c>
      <c r="I31" s="61">
        <v>71398.055359999998</v>
      </c>
      <c r="J31" s="61">
        <v>71547.145619999996</v>
      </c>
      <c r="K31" s="61">
        <v>71473.480960000001</v>
      </c>
      <c r="L31" s="61">
        <v>73188.772779999999</v>
      </c>
      <c r="M31" s="61">
        <v>75173.630980000002</v>
      </c>
      <c r="N31" s="61">
        <v>73297.281470000002</v>
      </c>
      <c r="O31" s="62">
        <v>76991.266059999994</v>
      </c>
      <c r="P31" s="24"/>
      <c r="Q31" s="24"/>
      <c r="R31" s="24"/>
      <c r="S31" s="24"/>
      <c r="T31" s="24"/>
    </row>
    <row r="32" spans="1:20" ht="14.25" x14ac:dyDescent="0.2">
      <c r="A32" s="18" t="str">
        <f>VLOOKUP("&lt;Zeilentitel_19&gt;",Uebersetzungen!$B$3:$E$31,Uebersetzungen!$B$2+1,FALSE)</f>
        <v>Aargau</v>
      </c>
      <c r="B32" s="14">
        <v>67266.327269999994</v>
      </c>
      <c r="C32" s="14">
        <v>64629.841849999997</v>
      </c>
      <c r="D32" s="14">
        <v>64828.751550000001</v>
      </c>
      <c r="E32" s="14">
        <v>65338.374450000003</v>
      </c>
      <c r="F32" s="14">
        <v>64720.479650000001</v>
      </c>
      <c r="G32" s="14">
        <v>65251.406499999997</v>
      </c>
      <c r="H32" s="22">
        <v>65317.996509999997</v>
      </c>
      <c r="I32" s="22">
        <v>64040.473489999997</v>
      </c>
      <c r="J32" s="22">
        <v>63974.679660000002</v>
      </c>
      <c r="K32" s="22">
        <v>64084.081149999998</v>
      </c>
      <c r="L32" s="22">
        <v>64760.298860000003</v>
      </c>
      <c r="M32" s="22">
        <v>65260.335200000001</v>
      </c>
      <c r="N32" s="22">
        <v>63928.761279999999</v>
      </c>
      <c r="O32" s="20">
        <v>64345.91115</v>
      </c>
    </row>
    <row r="33" spans="1:15" ht="14.25" x14ac:dyDescent="0.2">
      <c r="A33" s="18" t="str">
        <f>VLOOKUP("&lt;Zeilentitel_20&gt;",Uebersetzungen!$B$3:$E$31,Uebersetzungen!$B$2+1,FALSE)</f>
        <v>Thurgau</v>
      </c>
      <c r="B33" s="14">
        <v>60173.807070000003</v>
      </c>
      <c r="C33" s="14">
        <v>57676.86148</v>
      </c>
      <c r="D33" s="14">
        <v>60049.129090000002</v>
      </c>
      <c r="E33" s="14">
        <v>61140.959360000001</v>
      </c>
      <c r="F33" s="14">
        <v>61197.874980000001</v>
      </c>
      <c r="G33" s="14">
        <v>61744.370329999998</v>
      </c>
      <c r="H33" s="22">
        <v>61775.834999999999</v>
      </c>
      <c r="I33" s="22">
        <v>60471.743750000001</v>
      </c>
      <c r="J33" s="22">
        <v>60973.618349999997</v>
      </c>
      <c r="K33" s="22">
        <v>60754.590850000001</v>
      </c>
      <c r="L33" s="22">
        <v>61758.114869999998</v>
      </c>
      <c r="M33" s="22">
        <v>62437.014080000001</v>
      </c>
      <c r="N33" s="22">
        <v>62438.477180000002</v>
      </c>
      <c r="O33" s="20">
        <v>67763.529380000007</v>
      </c>
    </row>
    <row r="34" spans="1:15" ht="14.25" x14ac:dyDescent="0.2">
      <c r="A34" s="18" t="str">
        <f>VLOOKUP("&lt;Zeilentitel_21&gt;",Uebersetzungen!$B$3:$E$31,Uebersetzungen!$B$2+1,FALSE)</f>
        <v>Tessin</v>
      </c>
      <c r="B34" s="14">
        <v>81348.251709999997</v>
      </c>
      <c r="C34" s="14">
        <v>78763.079689999999</v>
      </c>
      <c r="D34" s="14">
        <v>80201.025540000002</v>
      </c>
      <c r="E34" s="14">
        <v>82692.574250000005</v>
      </c>
      <c r="F34" s="14">
        <v>82657.733200000002</v>
      </c>
      <c r="G34" s="14">
        <v>84462.991150000002</v>
      </c>
      <c r="H34" s="22">
        <v>85098.561109999995</v>
      </c>
      <c r="I34" s="22">
        <v>84358.790280000001</v>
      </c>
      <c r="J34" s="22">
        <v>83712.37341</v>
      </c>
      <c r="K34" s="22">
        <v>82716.024460000001</v>
      </c>
      <c r="L34" s="22">
        <v>86333.372539999997</v>
      </c>
      <c r="M34" s="22">
        <v>87935.751430000004</v>
      </c>
      <c r="N34" s="22">
        <v>82616.682929999995</v>
      </c>
      <c r="O34" s="20">
        <v>94377.140379999997</v>
      </c>
    </row>
    <row r="35" spans="1:15" ht="14.25" x14ac:dyDescent="0.2">
      <c r="A35" s="18" t="str">
        <f>VLOOKUP("&lt;Zeilentitel_22&gt;",Uebersetzungen!$B$3:$E$31,Uebersetzungen!$B$2+1,FALSE)</f>
        <v>Waadt</v>
      </c>
      <c r="B35" s="14">
        <v>68588.051330000002</v>
      </c>
      <c r="C35" s="14">
        <v>67109.794760000004</v>
      </c>
      <c r="D35" s="14">
        <v>69836.275649999996</v>
      </c>
      <c r="E35" s="14">
        <v>70042.974279999995</v>
      </c>
      <c r="F35" s="14">
        <v>73353.604659999997</v>
      </c>
      <c r="G35" s="14">
        <v>70497.445009999996</v>
      </c>
      <c r="H35" s="22">
        <v>71365.050260000004</v>
      </c>
      <c r="I35" s="22">
        <v>69811.728539999996</v>
      </c>
      <c r="J35" s="22">
        <v>73172.743369999997</v>
      </c>
      <c r="K35" s="22">
        <v>69958.667969999995</v>
      </c>
      <c r="L35" s="22">
        <v>73334.209050000005</v>
      </c>
      <c r="M35" s="22">
        <v>73100.435589999994</v>
      </c>
      <c r="N35" s="22">
        <v>69688.358120000004</v>
      </c>
      <c r="O35" s="20">
        <v>76833.888940000004</v>
      </c>
    </row>
    <row r="36" spans="1:15" ht="14.25" x14ac:dyDescent="0.2">
      <c r="A36" s="18" t="str">
        <f>VLOOKUP("&lt;Zeilentitel_23&gt;",Uebersetzungen!$B$3:$E$51,Uebersetzungen!$B$2+1,FALSE)</f>
        <v>Wallis</v>
      </c>
      <c r="B36" s="14">
        <v>53542.688710000002</v>
      </c>
      <c r="C36" s="14">
        <v>53984.45768</v>
      </c>
      <c r="D36" s="14">
        <v>54717.728349999998</v>
      </c>
      <c r="E36" s="14">
        <v>54776.081200000001</v>
      </c>
      <c r="F36" s="14">
        <v>54316.924550000003</v>
      </c>
      <c r="G36" s="14">
        <v>54001.333769999997</v>
      </c>
      <c r="H36" s="22">
        <v>53600.250019999999</v>
      </c>
      <c r="I36" s="22">
        <v>54523.347779999996</v>
      </c>
      <c r="J36" s="22">
        <v>54237.86724</v>
      </c>
      <c r="K36" s="22">
        <v>54465.956559999999</v>
      </c>
      <c r="L36" s="22">
        <v>56339.428939999998</v>
      </c>
      <c r="M36" s="22">
        <v>57489.798779999997</v>
      </c>
      <c r="N36" s="22">
        <v>54827.056400000001</v>
      </c>
      <c r="O36" s="20">
        <v>57386.598570000002</v>
      </c>
    </row>
    <row r="37" spans="1:15" ht="14.25" x14ac:dyDescent="0.2">
      <c r="A37" s="18" t="str">
        <f>VLOOKUP("&lt;Zeilentitel_24&gt;",Uebersetzungen!$B$3:$E$51,Uebersetzungen!$B$2+1,FALSE)</f>
        <v>Neuenburg</v>
      </c>
      <c r="B37" s="14">
        <v>79450.763019999999</v>
      </c>
      <c r="C37" s="14">
        <v>74037.805919999999</v>
      </c>
      <c r="D37" s="14">
        <v>75885.534790000005</v>
      </c>
      <c r="E37" s="14">
        <v>81949.249400000001</v>
      </c>
      <c r="F37" s="14">
        <v>84089.800210000001</v>
      </c>
      <c r="G37" s="14">
        <v>84893.197180000003</v>
      </c>
      <c r="H37" s="22">
        <v>85867.699370000002</v>
      </c>
      <c r="I37" s="22">
        <v>87011.118390000003</v>
      </c>
      <c r="J37" s="22">
        <v>85085.563410000002</v>
      </c>
      <c r="K37" s="22">
        <v>87244.733800000002</v>
      </c>
      <c r="L37" s="22">
        <v>91313.825429999997</v>
      </c>
      <c r="M37" s="22">
        <v>92818.182719999997</v>
      </c>
      <c r="N37" s="22">
        <v>86950.869649999993</v>
      </c>
      <c r="O37" s="20">
        <v>99998.585130000007</v>
      </c>
    </row>
    <row r="38" spans="1:15" ht="14.25" x14ac:dyDescent="0.2">
      <c r="A38" s="18" t="str">
        <f>VLOOKUP("&lt;Zeilentitel_25&gt;",Uebersetzungen!$B$3:$E$51,Uebersetzungen!$B$2+1,FALSE)</f>
        <v>Genf</v>
      </c>
      <c r="B38" s="14">
        <v>107009.22352</v>
      </c>
      <c r="C38" s="14">
        <v>102848.78601</v>
      </c>
      <c r="D38" s="14">
        <v>105679.01338</v>
      </c>
      <c r="E38" s="14">
        <v>105713.3554</v>
      </c>
      <c r="F38" s="14">
        <v>106961.82622</v>
      </c>
      <c r="G38" s="14">
        <v>107656.37463000001</v>
      </c>
      <c r="H38" s="22">
        <v>106274.86734</v>
      </c>
      <c r="I38" s="22">
        <v>104024.87416000001</v>
      </c>
      <c r="J38" s="22">
        <v>103390.95527000001</v>
      </c>
      <c r="K38" s="22">
        <v>104477.87807999999</v>
      </c>
      <c r="L38" s="22">
        <v>108371.21376</v>
      </c>
      <c r="M38" s="22">
        <v>108789.92838</v>
      </c>
      <c r="N38" s="22">
        <v>102953.74460000001</v>
      </c>
      <c r="O38" s="20">
        <v>110932.04356999999</v>
      </c>
    </row>
    <row r="39" spans="1:15" ht="14.25" x14ac:dyDescent="0.2">
      <c r="A39" s="18" t="str">
        <f>VLOOKUP("&lt;Zeilentitel_26&gt;",Uebersetzungen!$B$3:$E$51,Uebersetzungen!$B$2+1,FALSE)</f>
        <v>Jura</v>
      </c>
      <c r="B39" s="14">
        <v>62083.504159999997</v>
      </c>
      <c r="C39" s="14">
        <v>57939.491029999997</v>
      </c>
      <c r="D39" s="14">
        <v>59344.592629999999</v>
      </c>
      <c r="E39" s="14">
        <v>61564.373959999997</v>
      </c>
      <c r="F39" s="14">
        <v>62203.458879999998</v>
      </c>
      <c r="G39" s="14">
        <v>64586.340340000002</v>
      </c>
      <c r="H39" s="22">
        <v>65931.736180000007</v>
      </c>
      <c r="I39" s="22">
        <v>64264.713369999998</v>
      </c>
      <c r="J39" s="22">
        <v>63814.737670000002</v>
      </c>
      <c r="K39" s="22">
        <v>65176.490570000002</v>
      </c>
      <c r="L39" s="22">
        <v>68160.713780000005</v>
      </c>
      <c r="M39" s="22">
        <v>69362.627630000003</v>
      </c>
      <c r="N39" s="22">
        <v>62809.98072</v>
      </c>
      <c r="O39" s="20">
        <v>72168.547330000001</v>
      </c>
    </row>
    <row r="40" spans="1:15" ht="15" x14ac:dyDescent="0.25">
      <c r="A40" s="46" t="str">
        <f>VLOOKUP("&lt;Zeilentitel_27&gt;",Uebersetzungen!$B$3:$E$51,Uebersetzungen!$B$2+1,FALSE)</f>
        <v>Schweiz</v>
      </c>
      <c r="B40" s="57">
        <v>79999.854080000005</v>
      </c>
      <c r="C40" s="57">
        <v>77565.914680000002</v>
      </c>
      <c r="D40" s="57">
        <v>79502.428220000002</v>
      </c>
      <c r="E40" s="57">
        <v>80347.164569999994</v>
      </c>
      <c r="F40" s="57">
        <v>80487.279829999999</v>
      </c>
      <c r="G40" s="57">
        <v>80922.698749999996</v>
      </c>
      <c r="H40" s="58">
        <v>81285.498389999993</v>
      </c>
      <c r="I40" s="58">
        <v>80653.760299999994</v>
      </c>
      <c r="J40" s="58">
        <v>80953.179069999998</v>
      </c>
      <c r="K40" s="58">
        <v>80995.199559999994</v>
      </c>
      <c r="L40" s="58">
        <v>83332.649959999995</v>
      </c>
      <c r="M40" s="58">
        <v>83598.271989999994</v>
      </c>
      <c r="N40" s="58">
        <v>80644.42353</v>
      </c>
      <c r="O40" s="59">
        <v>85395.639679999993</v>
      </c>
    </row>
    <row r="41" spans="1:15" ht="14.25" x14ac:dyDescent="0.2">
      <c r="A41" s="27" t="s">
        <v>1</v>
      </c>
      <c r="B41" s="28" t="s">
        <v>27</v>
      </c>
      <c r="C41" s="28" t="s">
        <v>27</v>
      </c>
      <c r="D41" s="28" t="s">
        <v>27</v>
      </c>
      <c r="E41" s="28" t="s">
        <v>27</v>
      </c>
      <c r="F41" s="28" t="s">
        <v>27</v>
      </c>
      <c r="G41" s="28" t="s">
        <v>27</v>
      </c>
      <c r="H41" s="29"/>
      <c r="I41" s="30"/>
      <c r="J41" s="30"/>
    </row>
    <row r="42" spans="1:15" ht="14.25" x14ac:dyDescent="0.2">
      <c r="A42" s="74" t="str">
        <f>VLOOKUP("&lt;SpaltenTitel_2&gt;",Uebersetzungen!$B$3:$E$31,Uebersetzungen!$B$2+1,FALSE)</f>
        <v>In Millionen CHF zu laufenden Preisen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6"/>
      <c r="M42" s="76"/>
      <c r="N42" s="76"/>
      <c r="O42" s="77"/>
    </row>
    <row r="43" spans="1:15" ht="14.25" x14ac:dyDescent="0.2">
      <c r="A43" s="18" t="str">
        <f>VLOOKUP("&lt;Zeilentitel_1&gt;",Uebersetzungen!$B$3:$E$31,Uebersetzungen!$B$2+1,FALSE)</f>
        <v>Zürich</v>
      </c>
      <c r="B43" s="16" t="s">
        <v>27</v>
      </c>
      <c r="C43" s="16">
        <v>-3.4296000000000002</v>
      </c>
      <c r="D43" s="16">
        <v>1.06515</v>
      </c>
      <c r="E43" s="16">
        <v>0.13172</v>
      </c>
      <c r="F43" s="16">
        <v>6.4180000000000001E-2</v>
      </c>
      <c r="G43" s="16">
        <v>-5.1409999999999997E-2</v>
      </c>
      <c r="H43" s="23">
        <v>0.61004999999999998</v>
      </c>
      <c r="I43" s="23">
        <v>-1.2973699999999999</v>
      </c>
      <c r="J43" s="23">
        <v>-0.29181000000000001</v>
      </c>
      <c r="K43" s="31">
        <v>0.37258000000000002</v>
      </c>
      <c r="L43" s="31">
        <v>4.3447699999999996</v>
      </c>
      <c r="M43" s="31">
        <v>-2.1447799999999999</v>
      </c>
      <c r="N43" s="31">
        <v>-4.9249700000000001</v>
      </c>
      <c r="O43" s="25">
        <v>1.40482</v>
      </c>
    </row>
    <row r="44" spans="1:15" ht="14.25" x14ac:dyDescent="0.2">
      <c r="A44" s="18" t="str">
        <f>VLOOKUP("&lt;Zeilentitel_2&gt;",Uebersetzungen!$B$3:$E$31,Uebersetzungen!$B$2+1,FALSE)</f>
        <v>Bern</v>
      </c>
      <c r="B44" s="16" t="s">
        <v>27</v>
      </c>
      <c r="C44" s="16">
        <v>-2.09328</v>
      </c>
      <c r="D44" s="16">
        <v>2.8421500000000002</v>
      </c>
      <c r="E44" s="16">
        <v>1.448</v>
      </c>
      <c r="F44" s="16">
        <v>-0.29444999999999999</v>
      </c>
      <c r="G44" s="16">
        <v>0.91901999999999995</v>
      </c>
      <c r="H44" s="23">
        <v>0.92664000000000002</v>
      </c>
      <c r="I44" s="23">
        <v>-1.02844</v>
      </c>
      <c r="J44" s="23">
        <v>-1.07284</v>
      </c>
      <c r="K44" s="31">
        <v>5.5230000000000001E-2</v>
      </c>
      <c r="L44" s="31">
        <v>1.9538800000000001</v>
      </c>
      <c r="M44" s="31">
        <v>1.55796</v>
      </c>
      <c r="N44" s="31">
        <v>-2.5400100000000001</v>
      </c>
      <c r="O44" s="25">
        <v>4.91873</v>
      </c>
    </row>
    <row r="45" spans="1:15" ht="14.25" x14ac:dyDescent="0.2">
      <c r="A45" s="18" t="str">
        <f>VLOOKUP("&lt;Zeilentitel_3&gt;",Uebersetzungen!$B$3:$E$31,Uebersetzungen!$B$2+1,FALSE)</f>
        <v>Luzern</v>
      </c>
      <c r="B45" s="16" t="s">
        <v>27</v>
      </c>
      <c r="C45" s="16">
        <v>-3.3826000000000001</v>
      </c>
      <c r="D45" s="16">
        <v>5.6186600000000002</v>
      </c>
      <c r="E45" s="16">
        <v>0.76949999999999996</v>
      </c>
      <c r="F45" s="16">
        <v>8.9300000000000004E-3</v>
      </c>
      <c r="G45" s="16">
        <v>1.81054</v>
      </c>
      <c r="H45" s="23">
        <v>0.93355999999999995</v>
      </c>
      <c r="I45" s="23">
        <v>0.18315000000000001</v>
      </c>
      <c r="J45" s="23">
        <v>0.64537999999999995</v>
      </c>
      <c r="K45" s="31">
        <v>0.70147000000000004</v>
      </c>
      <c r="L45" s="31">
        <v>1.24726</v>
      </c>
      <c r="M45" s="31">
        <v>1.0214700000000001</v>
      </c>
      <c r="N45" s="31">
        <v>-1.7457199999999999</v>
      </c>
      <c r="O45" s="25">
        <v>6.52285</v>
      </c>
    </row>
    <row r="46" spans="1:15" ht="14.25" x14ac:dyDescent="0.2">
      <c r="A46" s="18" t="str">
        <f>VLOOKUP("&lt;Zeilentitel_4&gt;",Uebersetzungen!$B$3:$E$31,Uebersetzungen!$B$2+1,FALSE)</f>
        <v>Uri</v>
      </c>
      <c r="B46" s="16" t="s">
        <v>27</v>
      </c>
      <c r="C46" s="16">
        <v>-0.30270000000000002</v>
      </c>
      <c r="D46" s="16">
        <v>0.22717000000000001</v>
      </c>
      <c r="E46" s="16">
        <v>4.1931200000000004</v>
      </c>
      <c r="F46" s="16">
        <v>1.1308199999999999</v>
      </c>
      <c r="G46" s="16">
        <v>2.8818800000000002</v>
      </c>
      <c r="H46" s="23">
        <v>6.6360000000000002E-2</v>
      </c>
      <c r="I46" s="23">
        <v>0.46951999999999999</v>
      </c>
      <c r="J46" s="23">
        <v>0.40862999999999999</v>
      </c>
      <c r="K46" s="31">
        <v>1.4532099999999999</v>
      </c>
      <c r="L46" s="31">
        <v>1.1678200000000001</v>
      </c>
      <c r="M46" s="31">
        <v>1.3858600000000001</v>
      </c>
      <c r="N46" s="31">
        <v>-1.4716800000000001</v>
      </c>
      <c r="O46" s="25">
        <v>4.2373700000000003</v>
      </c>
    </row>
    <row r="47" spans="1:15" ht="14.25" x14ac:dyDescent="0.2">
      <c r="A47" s="18" t="str">
        <f>VLOOKUP("&lt;Zeilentitel_5&gt;",Uebersetzungen!$B$3:$E$31,Uebersetzungen!$B$2+1,FALSE)</f>
        <v>Schwyz</v>
      </c>
      <c r="B47" s="16" t="s">
        <v>27</v>
      </c>
      <c r="C47" s="16">
        <v>-0.27654000000000001</v>
      </c>
      <c r="D47" s="16">
        <v>0.85479000000000005</v>
      </c>
      <c r="E47" s="16">
        <v>-1.01728</v>
      </c>
      <c r="F47" s="16">
        <v>0.19778000000000001</v>
      </c>
      <c r="G47" s="16">
        <v>1.6577599999999999</v>
      </c>
      <c r="H47" s="23">
        <v>0.43276999999999999</v>
      </c>
      <c r="I47" s="23">
        <v>1.6694199999999999</v>
      </c>
      <c r="J47" s="23">
        <v>-0.32350000000000001</v>
      </c>
      <c r="K47" s="31">
        <v>1.1194299999999999</v>
      </c>
      <c r="L47" s="31">
        <v>1.0911999999999999</v>
      </c>
      <c r="M47" s="31">
        <v>1.39429</v>
      </c>
      <c r="N47" s="31">
        <v>-0.26402999999999999</v>
      </c>
      <c r="O47" s="25">
        <v>6.7791600000000001</v>
      </c>
    </row>
    <row r="48" spans="1:15" ht="14.25" x14ac:dyDescent="0.2">
      <c r="A48" s="18" t="str">
        <f>VLOOKUP("&lt;Zeilentitel_6&gt;",Uebersetzungen!$B$3:$E$31,Uebersetzungen!$B$2+1,FALSE)</f>
        <v>Obwalden</v>
      </c>
      <c r="B48" s="16" t="s">
        <v>27</v>
      </c>
      <c r="C48" s="16">
        <v>-2.4424299999999999</v>
      </c>
      <c r="D48" s="16">
        <v>4.6978299999999997</v>
      </c>
      <c r="E48" s="16">
        <v>0.52327000000000001</v>
      </c>
      <c r="F48" s="16">
        <v>-0.12236</v>
      </c>
      <c r="G48" s="16">
        <v>-1.6939299999999999</v>
      </c>
      <c r="H48" s="23">
        <v>-0.60394000000000003</v>
      </c>
      <c r="I48" s="23">
        <v>0.73251999999999995</v>
      </c>
      <c r="J48" s="23">
        <v>1.6007199999999999</v>
      </c>
      <c r="K48" s="31">
        <v>9.6629999999999994E-2</v>
      </c>
      <c r="L48" s="31">
        <v>0.39549000000000001</v>
      </c>
      <c r="M48" s="31">
        <v>3.8635299999999999</v>
      </c>
      <c r="N48" s="31">
        <v>-2.2753299999999999</v>
      </c>
      <c r="O48" s="25">
        <v>4.6148199999999999</v>
      </c>
    </row>
    <row r="49" spans="1:15" ht="14.25" x14ac:dyDescent="0.2">
      <c r="A49" s="18" t="str">
        <f>VLOOKUP("&lt;Zeilentitel_7&gt;",Uebersetzungen!$B$3:$E$31,Uebersetzungen!$B$2+1,FALSE)</f>
        <v>Nidwalden</v>
      </c>
      <c r="B49" s="16" t="s">
        <v>27</v>
      </c>
      <c r="C49" s="16">
        <v>-1.38672</v>
      </c>
      <c r="D49" s="16">
        <v>8.0534300000000005</v>
      </c>
      <c r="E49" s="16">
        <v>1.6265499999999999</v>
      </c>
      <c r="F49" s="16">
        <v>1.5568500000000001</v>
      </c>
      <c r="G49" s="16">
        <v>4.3562200000000004</v>
      </c>
      <c r="H49" s="23">
        <v>2.23245</v>
      </c>
      <c r="I49" s="23">
        <v>6.5007999999999999</v>
      </c>
      <c r="J49" s="23">
        <v>-4.1186499999999997</v>
      </c>
      <c r="K49" s="31">
        <v>-1.8531299999999999</v>
      </c>
      <c r="L49" s="31">
        <v>0.46661999999999998</v>
      </c>
      <c r="M49" s="31">
        <v>-1.4111400000000001</v>
      </c>
      <c r="N49" s="31">
        <v>-5.5870499999999996</v>
      </c>
      <c r="O49" s="25">
        <v>9.1929300000000005</v>
      </c>
    </row>
    <row r="50" spans="1:15" ht="14.25" x14ac:dyDescent="0.2">
      <c r="A50" s="18" t="str">
        <f>VLOOKUP("&lt;Zeilentitel_8&gt;",Uebersetzungen!$B$3:$E$31,Uebersetzungen!$B$2+1,FALSE)</f>
        <v>Glarus</v>
      </c>
      <c r="B50" s="16" t="s">
        <v>27</v>
      </c>
      <c r="C50" s="16">
        <v>-3.2692899999999998</v>
      </c>
      <c r="D50" s="16">
        <v>2.03172</v>
      </c>
      <c r="E50" s="16">
        <v>2.0217999999999998</v>
      </c>
      <c r="F50" s="16">
        <v>-0.12107999999999999</v>
      </c>
      <c r="G50" s="16">
        <v>3.5804499999999999</v>
      </c>
      <c r="H50" s="23">
        <v>0.89698999999999995</v>
      </c>
      <c r="I50" s="23">
        <v>6.4659999999999995E-2</v>
      </c>
      <c r="J50" s="23">
        <v>-1.06958</v>
      </c>
      <c r="K50" s="31">
        <v>3.62751</v>
      </c>
      <c r="L50" s="31">
        <v>-1.6803699999999999</v>
      </c>
      <c r="M50" s="31">
        <v>3.3159100000000001</v>
      </c>
      <c r="N50" s="31">
        <v>-4.5836399999999999</v>
      </c>
      <c r="O50" s="25">
        <v>6.6459799999999998</v>
      </c>
    </row>
    <row r="51" spans="1:15" ht="14.25" x14ac:dyDescent="0.2">
      <c r="A51" s="18" t="str">
        <f>VLOOKUP("&lt;Zeilentitel_9&gt;",Uebersetzungen!$B$3:$E$31,Uebersetzungen!$B$2+1,FALSE)</f>
        <v>Zug</v>
      </c>
      <c r="B51" s="16" t="s">
        <v>27</v>
      </c>
      <c r="C51" s="16">
        <v>-1.6813899999999999</v>
      </c>
      <c r="D51" s="16">
        <v>9.0986200000000004</v>
      </c>
      <c r="E51" s="16">
        <v>-1.0907100000000001</v>
      </c>
      <c r="F51" s="16">
        <v>0.42851</v>
      </c>
      <c r="G51" s="16">
        <v>3.7777500000000002</v>
      </c>
      <c r="H51" s="23">
        <v>-4.7322300000000004</v>
      </c>
      <c r="I51" s="23">
        <v>3.4192800000000001</v>
      </c>
      <c r="J51" s="23">
        <v>0.129</v>
      </c>
      <c r="K51" s="31">
        <v>-3.7116600000000002</v>
      </c>
      <c r="L51" s="31">
        <v>1.8267</v>
      </c>
      <c r="M51" s="31">
        <v>2.3220499999999999</v>
      </c>
      <c r="N51" s="31">
        <v>-0.71064000000000005</v>
      </c>
      <c r="O51" s="25">
        <v>10.15666</v>
      </c>
    </row>
    <row r="52" spans="1:15" ht="14.25" x14ac:dyDescent="0.2">
      <c r="A52" s="18" t="str">
        <f>VLOOKUP("&lt;Zeilentitel_10&gt;",Uebersetzungen!$B$3:$E$31,Uebersetzungen!$B$2+1,FALSE)</f>
        <v>Freiburg</v>
      </c>
      <c r="B52" s="16" t="s">
        <v>27</v>
      </c>
      <c r="C52" s="16">
        <v>-4.2695499999999997</v>
      </c>
      <c r="D52" s="16">
        <v>1.5350699999999999</v>
      </c>
      <c r="E52" s="16">
        <v>0.57340000000000002</v>
      </c>
      <c r="F52" s="16">
        <v>-1.31477</v>
      </c>
      <c r="G52" s="16">
        <v>2.62622</v>
      </c>
      <c r="H52" s="23">
        <v>0.70743999999999996</v>
      </c>
      <c r="I52" s="23">
        <v>-0.96914999999999996</v>
      </c>
      <c r="J52" s="23">
        <v>-1.2074199999999999</v>
      </c>
      <c r="K52" s="31">
        <v>0.61085</v>
      </c>
      <c r="L52" s="31">
        <v>1.25898</v>
      </c>
      <c r="M52" s="31">
        <v>0.99397999999999997</v>
      </c>
      <c r="N52" s="31">
        <v>-3.9623499999999998</v>
      </c>
      <c r="O52" s="25">
        <v>5.9144699999999997</v>
      </c>
    </row>
    <row r="53" spans="1:15" ht="14.25" x14ac:dyDescent="0.2">
      <c r="A53" s="18" t="str">
        <f>VLOOKUP("&lt;Zeilentitel_11&gt;",Uebersetzungen!$B$3:$E$31,Uebersetzungen!$B$2+1,FALSE)</f>
        <v>Solothurn</v>
      </c>
      <c r="B53" s="16" t="s">
        <v>27</v>
      </c>
      <c r="C53" s="16">
        <v>-4.3043399999999998</v>
      </c>
      <c r="D53" s="16">
        <v>2.6091799999999998</v>
      </c>
      <c r="E53" s="16">
        <v>1.13046</v>
      </c>
      <c r="F53" s="16">
        <v>-0.22721</v>
      </c>
      <c r="G53" s="16">
        <v>0.80662999999999996</v>
      </c>
      <c r="H53" s="23">
        <v>0.73494999999999999</v>
      </c>
      <c r="I53" s="23">
        <v>-0.41111999999999999</v>
      </c>
      <c r="J53" s="23">
        <v>-1.06572</v>
      </c>
      <c r="K53" s="31">
        <v>0.31977</v>
      </c>
      <c r="L53" s="31">
        <v>1.98238</v>
      </c>
      <c r="M53" s="31">
        <v>0.66239000000000003</v>
      </c>
      <c r="N53" s="31">
        <v>-3.3302700000000001</v>
      </c>
      <c r="O53" s="25">
        <v>5.9929100000000002</v>
      </c>
    </row>
    <row r="54" spans="1:15" ht="14.25" x14ac:dyDescent="0.2">
      <c r="A54" s="18" t="str">
        <f>VLOOKUP("&lt;Zeilentitel_12&gt;",Uebersetzungen!$B$3:$E$31,Uebersetzungen!$B$2+1,FALSE)</f>
        <v>Basel-Stadt</v>
      </c>
      <c r="B54" s="16" t="s">
        <v>27</v>
      </c>
      <c r="C54" s="16">
        <v>-2.1356799999999998</v>
      </c>
      <c r="D54" s="16">
        <v>0.53185000000000004</v>
      </c>
      <c r="E54" s="16">
        <v>4.5503299999999998</v>
      </c>
      <c r="F54" s="16">
        <v>-1.3023800000000001</v>
      </c>
      <c r="G54" s="16">
        <v>0.35121000000000002</v>
      </c>
      <c r="H54" s="23">
        <v>1.9062399999999999</v>
      </c>
      <c r="I54" s="23">
        <v>1.4182600000000001</v>
      </c>
      <c r="J54" s="23">
        <v>6.7509399999999999</v>
      </c>
      <c r="K54" s="31">
        <v>4.1839199999999996</v>
      </c>
      <c r="L54" s="31">
        <v>2.89534</v>
      </c>
      <c r="M54" s="31">
        <v>4.3580000000000001E-2</v>
      </c>
      <c r="N54" s="31">
        <v>-2.0885799999999999</v>
      </c>
      <c r="O54" s="25">
        <v>6.2359600000000004</v>
      </c>
    </row>
    <row r="55" spans="1:15" ht="14.25" x14ac:dyDescent="0.2">
      <c r="A55" s="18" t="str">
        <f>VLOOKUP("&lt;Zeilentitel_13&gt;",Uebersetzungen!$B$3:$E$31,Uebersetzungen!$B$2+1,FALSE)</f>
        <v>Basel-Landschaft</v>
      </c>
      <c r="B55" s="16" t="s">
        <v>27</v>
      </c>
      <c r="C55" s="16">
        <v>-2.5940599999999998</v>
      </c>
      <c r="D55" s="16">
        <v>2.9493900000000002</v>
      </c>
      <c r="E55" s="16">
        <v>1.56575</v>
      </c>
      <c r="F55" s="16">
        <v>-1.3580700000000001</v>
      </c>
      <c r="G55" s="16">
        <v>0.86148999999999998</v>
      </c>
      <c r="H55" s="23">
        <v>2.3135699999999999</v>
      </c>
      <c r="I55" s="23">
        <v>1.0736699999999999</v>
      </c>
      <c r="J55" s="23">
        <v>-0.23005999999999999</v>
      </c>
      <c r="K55" s="31">
        <v>0.76312999999999998</v>
      </c>
      <c r="L55" s="31">
        <v>-1.3699999999999999E-3</v>
      </c>
      <c r="M55" s="31">
        <v>-0.43885999999999997</v>
      </c>
      <c r="N55" s="31">
        <v>-2.17184</v>
      </c>
      <c r="O55" s="25">
        <v>4.9262899999999998</v>
      </c>
    </row>
    <row r="56" spans="1:15" ht="14.25" x14ac:dyDescent="0.2">
      <c r="A56" s="18" t="str">
        <f>VLOOKUP("&lt;Zeilentitel_14&gt;",Uebersetzungen!$B$3:$E$31,Uebersetzungen!$B$2+1,FALSE)</f>
        <v>Schaffhausen</v>
      </c>
      <c r="B56" s="16" t="s">
        <v>27</v>
      </c>
      <c r="C56" s="16">
        <v>-3.2886199999999999</v>
      </c>
      <c r="D56" s="16">
        <v>7.5714899999999998</v>
      </c>
      <c r="E56" s="16">
        <v>1.0585100000000001</v>
      </c>
      <c r="F56" s="16">
        <v>0.63356999999999997</v>
      </c>
      <c r="G56" s="16">
        <v>1.0330299999999999</v>
      </c>
      <c r="H56" s="23">
        <v>-1.8972800000000001</v>
      </c>
      <c r="I56" s="23">
        <v>-1.3188299999999999</v>
      </c>
      <c r="J56" s="23">
        <v>0.19732</v>
      </c>
      <c r="K56" s="31">
        <v>0.31329000000000001</v>
      </c>
      <c r="L56" s="31">
        <v>2.9705400000000002</v>
      </c>
      <c r="M56" s="31">
        <v>1.0744400000000001</v>
      </c>
      <c r="N56" s="31">
        <v>-1.37219</v>
      </c>
      <c r="O56" s="25">
        <v>12.78792</v>
      </c>
    </row>
    <row r="57" spans="1:15" ht="14.25" x14ac:dyDescent="0.2">
      <c r="A57" s="18" t="str">
        <f>VLOOKUP("&lt;Zeilentitel_15&gt;",Uebersetzungen!$B$3:$E$31,Uebersetzungen!$B$2+1,FALSE)</f>
        <v>Appenzell Ausserrhoden</v>
      </c>
      <c r="B57" s="16" t="s">
        <v>27</v>
      </c>
      <c r="C57" s="16">
        <v>-4.0307899999999997</v>
      </c>
      <c r="D57" s="16">
        <v>4.5971099999999998</v>
      </c>
      <c r="E57" s="16">
        <v>1.8485799999999999</v>
      </c>
      <c r="F57" s="16">
        <v>-0.15051</v>
      </c>
      <c r="G57" s="16">
        <v>3.1389300000000002</v>
      </c>
      <c r="H57" s="23">
        <v>0.89905000000000002</v>
      </c>
      <c r="I57" s="23">
        <v>0.11777</v>
      </c>
      <c r="J57" s="23">
        <v>-0.17407</v>
      </c>
      <c r="K57" s="31">
        <v>-1.6894100000000001</v>
      </c>
      <c r="L57" s="31">
        <v>2.5800100000000001</v>
      </c>
      <c r="M57" s="31">
        <v>1.42509</v>
      </c>
      <c r="N57" s="31">
        <v>4.84368</v>
      </c>
      <c r="O57" s="25">
        <v>4.70444</v>
      </c>
    </row>
    <row r="58" spans="1:15" ht="14.25" x14ac:dyDescent="0.2">
      <c r="A58" s="18" t="str">
        <f>VLOOKUP("&lt;Zeilentitel_16&gt;",Uebersetzungen!$B$3:$E$31,Uebersetzungen!$B$2+1,FALSE)</f>
        <v>Appenzell Innerrhoden</v>
      </c>
      <c r="B58" s="16" t="s">
        <v>27</v>
      </c>
      <c r="C58" s="16">
        <v>-2.726</v>
      </c>
      <c r="D58" s="16">
        <v>7.5477499999999997</v>
      </c>
      <c r="E58" s="16">
        <v>2.41811</v>
      </c>
      <c r="F58" s="16">
        <v>0.69549000000000005</v>
      </c>
      <c r="G58" s="16">
        <v>3.4584999999999999</v>
      </c>
      <c r="H58" s="23">
        <v>3.77806</v>
      </c>
      <c r="I58" s="23">
        <v>9.5560000000000006E-2</v>
      </c>
      <c r="J58" s="23">
        <v>1.1841900000000001</v>
      </c>
      <c r="K58" s="31">
        <v>-0.99051999999999996</v>
      </c>
      <c r="L58" s="31">
        <v>2.67306</v>
      </c>
      <c r="M58" s="31">
        <v>1.1594800000000001</v>
      </c>
      <c r="N58" s="31">
        <v>-0.83299999999999996</v>
      </c>
      <c r="O58" s="25">
        <v>9.9349299999999996</v>
      </c>
    </row>
    <row r="59" spans="1:15" ht="14.25" x14ac:dyDescent="0.2">
      <c r="A59" s="18" t="str">
        <f>VLOOKUP("&lt;Zeilentitel_17&gt;",Uebersetzungen!$B$3:$E$31,Uebersetzungen!$B$2+1,FALSE)</f>
        <v>St. Gallen</v>
      </c>
      <c r="B59" s="16" t="s">
        <v>27</v>
      </c>
      <c r="C59" s="16">
        <v>-3.8849499999999999</v>
      </c>
      <c r="D59" s="16">
        <v>3.3603000000000001</v>
      </c>
      <c r="E59" s="16">
        <v>1.4205000000000001</v>
      </c>
      <c r="F59" s="16">
        <v>-2.5405799999999998</v>
      </c>
      <c r="G59" s="16">
        <v>1.77068</v>
      </c>
      <c r="H59" s="23">
        <v>0.74082999999999999</v>
      </c>
      <c r="I59" s="23">
        <v>-1.3027899999999999</v>
      </c>
      <c r="J59" s="23">
        <v>0.49059999999999998</v>
      </c>
      <c r="K59" s="31">
        <v>0.33618999999999999</v>
      </c>
      <c r="L59" s="31">
        <v>1.1728499999999999</v>
      </c>
      <c r="M59" s="31">
        <v>1.73072</v>
      </c>
      <c r="N59" s="31">
        <v>-1.58484</v>
      </c>
      <c r="O59" s="25">
        <v>7.85778</v>
      </c>
    </row>
    <row r="60" spans="1:15" ht="14.25" x14ac:dyDescent="0.2">
      <c r="A60" s="73" t="str">
        <f>VLOOKUP("&lt;Zeilentitel_18&gt;",Uebersetzungen!$B$3:$E$31,Uebersetzungen!$B$2+1,FALSE)</f>
        <v>Graubünden</v>
      </c>
      <c r="B60" s="51" t="s">
        <v>27</v>
      </c>
      <c r="C60" s="51">
        <v>-0.68296999999999997</v>
      </c>
      <c r="D60" s="51">
        <v>2.36246</v>
      </c>
      <c r="E60" s="51">
        <v>2.3329599999999999</v>
      </c>
      <c r="F60" s="51">
        <v>1.0249299999999999</v>
      </c>
      <c r="G60" s="51">
        <v>2.2763</v>
      </c>
      <c r="H60" s="52">
        <v>0.18637999999999999</v>
      </c>
      <c r="I60" s="52">
        <v>-1.2248600000000001</v>
      </c>
      <c r="J60" s="52">
        <v>0.20882000000000001</v>
      </c>
      <c r="K60" s="53">
        <v>-0.10296</v>
      </c>
      <c r="L60" s="53">
        <v>2.3999000000000001</v>
      </c>
      <c r="M60" s="53">
        <v>2.71197</v>
      </c>
      <c r="N60" s="53">
        <v>-2.4960200000000001</v>
      </c>
      <c r="O60" s="54">
        <v>5.0397299999999996</v>
      </c>
    </row>
    <row r="61" spans="1:15" ht="14.25" x14ac:dyDescent="0.2">
      <c r="A61" s="18" t="str">
        <f>VLOOKUP("&lt;Zeilentitel_19&gt;",Uebersetzungen!$B$3:$E$31,Uebersetzungen!$B$2+1,FALSE)</f>
        <v>Aargau</v>
      </c>
      <c r="B61" s="16" t="s">
        <v>27</v>
      </c>
      <c r="C61" s="16">
        <v>-3.91947</v>
      </c>
      <c r="D61" s="16">
        <v>0.30776999999999999</v>
      </c>
      <c r="E61" s="16">
        <v>0.78610999999999998</v>
      </c>
      <c r="F61" s="16">
        <v>-0.94567999999999997</v>
      </c>
      <c r="G61" s="16">
        <v>0.82033999999999996</v>
      </c>
      <c r="H61" s="23">
        <v>0.10205</v>
      </c>
      <c r="I61" s="23">
        <v>-1.9558500000000001</v>
      </c>
      <c r="J61" s="23">
        <v>-0.10274</v>
      </c>
      <c r="K61" s="31">
        <v>0.17101</v>
      </c>
      <c r="L61" s="31">
        <v>1.0551999999999999</v>
      </c>
      <c r="M61" s="31">
        <v>0.77212999999999998</v>
      </c>
      <c r="N61" s="31">
        <v>-2.0404</v>
      </c>
      <c r="O61" s="25">
        <v>0.65251999999999999</v>
      </c>
    </row>
    <row r="62" spans="1:15" ht="14.25" x14ac:dyDescent="0.2">
      <c r="A62" s="18" t="str">
        <f>VLOOKUP("&lt;Zeilentitel_20&gt;",Uebersetzungen!$B$3:$E$31,Uebersetzungen!$B$2+1,FALSE)</f>
        <v>Thurgau</v>
      </c>
      <c r="B62" s="16" t="s">
        <v>27</v>
      </c>
      <c r="C62" s="16">
        <v>-4.1495600000000001</v>
      </c>
      <c r="D62" s="16">
        <v>4.1130300000000002</v>
      </c>
      <c r="E62" s="16">
        <v>1.81823</v>
      </c>
      <c r="F62" s="16">
        <v>9.3090000000000006E-2</v>
      </c>
      <c r="G62" s="16">
        <v>0.89300000000000002</v>
      </c>
      <c r="H62" s="23">
        <v>5.0959999999999998E-2</v>
      </c>
      <c r="I62" s="23">
        <v>-2.1110099999999998</v>
      </c>
      <c r="J62" s="23">
        <v>0.82992999999999995</v>
      </c>
      <c r="K62" s="31">
        <v>-0.35921999999999998</v>
      </c>
      <c r="L62" s="31">
        <v>1.65177</v>
      </c>
      <c r="M62" s="31">
        <v>1.0992900000000001</v>
      </c>
      <c r="N62" s="31">
        <v>2.3400000000000001E-3</v>
      </c>
      <c r="O62" s="25">
        <v>8.5284800000000001</v>
      </c>
    </row>
    <row r="63" spans="1:15" ht="14.25" x14ac:dyDescent="0.2">
      <c r="A63" s="18" t="str">
        <f>VLOOKUP("&lt;Zeilentitel_21&gt;",Uebersetzungen!$B$3:$E$31,Uebersetzungen!$B$2+1,FALSE)</f>
        <v>Tessin</v>
      </c>
      <c r="B63" s="16" t="s">
        <v>27</v>
      </c>
      <c r="C63" s="16">
        <v>-3.1779099999999998</v>
      </c>
      <c r="D63" s="16">
        <v>1.8256600000000001</v>
      </c>
      <c r="E63" s="16">
        <v>3.10663</v>
      </c>
      <c r="F63" s="16">
        <v>-4.2130000000000001E-2</v>
      </c>
      <c r="G63" s="16">
        <v>2.1840199999999999</v>
      </c>
      <c r="H63" s="23">
        <v>0.75248000000000004</v>
      </c>
      <c r="I63" s="23">
        <v>-0.86931000000000003</v>
      </c>
      <c r="J63" s="23">
        <v>-0.76627000000000001</v>
      </c>
      <c r="K63" s="31">
        <v>-1.19021</v>
      </c>
      <c r="L63" s="31">
        <v>4.3732100000000003</v>
      </c>
      <c r="M63" s="31">
        <v>1.8560399999999999</v>
      </c>
      <c r="N63" s="31">
        <v>-6.0488099999999996</v>
      </c>
      <c r="O63" s="25">
        <v>14.234970000000001</v>
      </c>
    </row>
    <row r="64" spans="1:15" ht="14.25" x14ac:dyDescent="0.2">
      <c r="A64" s="18" t="str">
        <f>VLOOKUP("&lt;Zeilentitel_22&gt;",Uebersetzungen!$B$3:$E$31,Uebersetzungen!$B$2+1,FALSE)</f>
        <v>Waadt</v>
      </c>
      <c r="B64" s="16" t="s">
        <v>27</v>
      </c>
      <c r="C64" s="16">
        <v>-2.1552699999999998</v>
      </c>
      <c r="D64" s="16">
        <v>4.0627199999999997</v>
      </c>
      <c r="E64" s="16">
        <v>0.29598000000000002</v>
      </c>
      <c r="F64" s="16">
        <v>4.7265699999999997</v>
      </c>
      <c r="G64" s="16">
        <v>-3.8936899999999999</v>
      </c>
      <c r="H64" s="23">
        <v>1.2306900000000001</v>
      </c>
      <c r="I64" s="23">
        <v>-2.17659</v>
      </c>
      <c r="J64" s="23">
        <v>4.8144</v>
      </c>
      <c r="K64" s="31">
        <v>-4.3924500000000002</v>
      </c>
      <c r="L64" s="31">
        <v>4.8250500000000001</v>
      </c>
      <c r="M64" s="31">
        <v>-0.31878000000000001</v>
      </c>
      <c r="N64" s="31">
        <v>-4.6676599999999997</v>
      </c>
      <c r="O64" s="25">
        <v>10.253550000000001</v>
      </c>
    </row>
    <row r="65" spans="1:15" ht="14.25" x14ac:dyDescent="0.2">
      <c r="A65" s="18" t="str">
        <f>VLOOKUP("&lt;Zeilentitel_23&gt;",Uebersetzungen!$B$3:$E$51,Uebersetzungen!$B$2+1,FALSE)</f>
        <v>Wallis</v>
      </c>
      <c r="B65" s="16" t="s">
        <v>27</v>
      </c>
      <c r="C65" s="16">
        <v>0.82508000000000004</v>
      </c>
      <c r="D65" s="16">
        <v>1.3583000000000001</v>
      </c>
      <c r="E65" s="16">
        <v>0.10664</v>
      </c>
      <c r="F65" s="16">
        <v>-0.83823999999999999</v>
      </c>
      <c r="G65" s="16">
        <v>-0.58101999999999998</v>
      </c>
      <c r="H65" s="23">
        <v>-0.74273</v>
      </c>
      <c r="I65" s="23">
        <v>1.7221900000000001</v>
      </c>
      <c r="J65" s="23">
        <v>-0.52359</v>
      </c>
      <c r="K65" s="31">
        <v>0.42054000000000002</v>
      </c>
      <c r="L65" s="31">
        <v>3.4397099999999998</v>
      </c>
      <c r="M65" s="31">
        <v>2.0418599999999998</v>
      </c>
      <c r="N65" s="31">
        <v>-4.6316800000000002</v>
      </c>
      <c r="O65" s="25">
        <v>4.6683899999999996</v>
      </c>
    </row>
    <row r="66" spans="1:15" ht="14.25" x14ac:dyDescent="0.2">
      <c r="A66" s="18" t="str">
        <f>VLOOKUP("&lt;Zeilentitel_24&gt;",Uebersetzungen!$B$3:$E$51,Uebersetzungen!$B$2+1,FALSE)</f>
        <v>Neuenburg</v>
      </c>
      <c r="B66" s="16" t="s">
        <v>27</v>
      </c>
      <c r="C66" s="16">
        <v>-6.81297</v>
      </c>
      <c r="D66" s="16">
        <v>2.49566</v>
      </c>
      <c r="E66" s="16">
        <v>7.9906100000000002</v>
      </c>
      <c r="F66" s="16">
        <v>2.6120399999999999</v>
      </c>
      <c r="G66" s="16">
        <v>0.95540000000000003</v>
      </c>
      <c r="H66" s="23">
        <v>1.1479200000000001</v>
      </c>
      <c r="I66" s="23">
        <v>1.33161</v>
      </c>
      <c r="J66" s="23">
        <v>-2.2130000000000001</v>
      </c>
      <c r="K66" s="31">
        <v>2.5376500000000002</v>
      </c>
      <c r="L66" s="31">
        <v>4.6639999999999997</v>
      </c>
      <c r="M66" s="31">
        <v>1.6474599999999999</v>
      </c>
      <c r="N66" s="31">
        <v>-6.3212999999999999</v>
      </c>
      <c r="O66" s="25">
        <v>15.005850000000001</v>
      </c>
    </row>
    <row r="67" spans="1:15" ht="14.25" x14ac:dyDescent="0.2">
      <c r="A67" s="18" t="str">
        <f>VLOOKUP("&lt;Zeilentitel_25&gt;",Uebersetzungen!$B$3:$E$51,Uebersetzungen!$B$2+1,FALSE)</f>
        <v>Genf</v>
      </c>
      <c r="B67" s="16" t="s">
        <v>27</v>
      </c>
      <c r="C67" s="16">
        <v>-3.8879199999999998</v>
      </c>
      <c r="D67" s="16">
        <v>2.75183</v>
      </c>
      <c r="E67" s="16">
        <v>3.2500000000000001E-2</v>
      </c>
      <c r="F67" s="16">
        <v>1.181</v>
      </c>
      <c r="G67" s="16">
        <v>0.64934000000000003</v>
      </c>
      <c r="H67" s="23">
        <v>-1.2832600000000001</v>
      </c>
      <c r="I67" s="23">
        <v>-2.1171500000000001</v>
      </c>
      <c r="J67" s="23">
        <v>-0.60938999999999999</v>
      </c>
      <c r="K67" s="31">
        <v>1.0512699999999999</v>
      </c>
      <c r="L67" s="31">
        <v>3.7264699999999999</v>
      </c>
      <c r="M67" s="31">
        <v>0.38636999999999999</v>
      </c>
      <c r="N67" s="31">
        <v>-5.3646399999999996</v>
      </c>
      <c r="O67" s="25">
        <v>7.7493999999999996</v>
      </c>
    </row>
    <row r="68" spans="1:15" ht="14.25" x14ac:dyDescent="0.2">
      <c r="A68" s="18" t="str">
        <f>VLOOKUP("&lt;Zeilentitel_26&gt;",Uebersetzungen!$B$3:$E$51,Uebersetzungen!$B$2+1,FALSE)</f>
        <v>Jura</v>
      </c>
      <c r="B68" s="16" t="s">
        <v>27</v>
      </c>
      <c r="C68" s="16">
        <v>-6.6749000000000001</v>
      </c>
      <c r="D68" s="16">
        <v>2.4251200000000002</v>
      </c>
      <c r="E68" s="16">
        <v>3.7404899999999999</v>
      </c>
      <c r="F68" s="16">
        <v>1.0380799999999999</v>
      </c>
      <c r="G68" s="16">
        <v>3.8307899999999999</v>
      </c>
      <c r="H68" s="23">
        <v>2.0831</v>
      </c>
      <c r="I68" s="23">
        <v>-2.52841</v>
      </c>
      <c r="J68" s="23">
        <v>-0.70018999999999998</v>
      </c>
      <c r="K68" s="31">
        <v>2.1339199999999998</v>
      </c>
      <c r="L68" s="31">
        <v>4.5786800000000003</v>
      </c>
      <c r="M68" s="31">
        <v>1.76335</v>
      </c>
      <c r="N68" s="31">
        <v>-9.4469399999999997</v>
      </c>
      <c r="O68" s="25">
        <v>14.89981</v>
      </c>
    </row>
    <row r="69" spans="1:15" ht="15" x14ac:dyDescent="0.25">
      <c r="A69" s="46" t="str">
        <f>VLOOKUP("&lt;Zeilentitel_27&gt;",Uebersetzungen!$B$3:$E$51,Uebersetzungen!$B$2+1,FALSE)</f>
        <v>Schweiz</v>
      </c>
      <c r="B69" s="47" t="s">
        <v>27</v>
      </c>
      <c r="C69" s="47">
        <v>-3.04243</v>
      </c>
      <c r="D69" s="47">
        <v>2.4965999999999999</v>
      </c>
      <c r="E69" s="47">
        <v>1.06253</v>
      </c>
      <c r="F69" s="47">
        <v>0.17438999999999999</v>
      </c>
      <c r="G69" s="47">
        <v>0.54098000000000002</v>
      </c>
      <c r="H69" s="48">
        <v>0.44833000000000001</v>
      </c>
      <c r="I69" s="48">
        <v>-0.77717999999999998</v>
      </c>
      <c r="J69" s="48">
        <v>0.37124000000000001</v>
      </c>
      <c r="K69" s="49">
        <v>5.1909999999999998E-2</v>
      </c>
      <c r="L69" s="49">
        <v>2.88591</v>
      </c>
      <c r="M69" s="49">
        <v>0.31874999999999998</v>
      </c>
      <c r="N69" s="49">
        <v>-3.5333800000000002</v>
      </c>
      <c r="O69" s="50">
        <v>5.8915600000000001</v>
      </c>
    </row>
    <row r="70" spans="1:15" ht="14.25" x14ac:dyDescent="0.2">
      <c r="A70" s="15" t="s">
        <v>1</v>
      </c>
      <c r="B70" s="17" t="s">
        <v>27</v>
      </c>
      <c r="C70" s="17" t="s">
        <v>27</v>
      </c>
      <c r="D70" s="17" t="s">
        <v>27</v>
      </c>
      <c r="E70" s="17" t="s">
        <v>27</v>
      </c>
      <c r="F70" s="17" t="s">
        <v>27</v>
      </c>
      <c r="G70" s="17" t="s">
        <v>27</v>
      </c>
      <c r="H70" s="21"/>
      <c r="I70" s="19"/>
      <c r="J70" s="19"/>
    </row>
    <row r="71" spans="1:15" ht="14.25" x14ac:dyDescent="0.2">
      <c r="A71" s="74" t="str">
        <f>VLOOKUP("&lt;SpaltenTitel_2&gt;",Uebersetzungen!$B$3:$E$31,Uebersetzungen!$B$2+1,FALSE)</f>
        <v>In Millionen CHF zu laufenden Preisen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6"/>
      <c r="M71" s="76"/>
      <c r="N71" s="76"/>
      <c r="O71" s="77"/>
    </row>
    <row r="72" spans="1:15" ht="14.25" x14ac:dyDescent="0.2">
      <c r="A72" s="18" t="str">
        <f>VLOOKUP("&lt;Zeilentitel_1&gt;",Uebersetzungen!$B$3:$E$31,Uebersetzungen!$B$2+1,FALSE)</f>
        <v>Zürich</v>
      </c>
      <c r="B72" s="16" t="s">
        <v>27</v>
      </c>
      <c r="C72" s="16">
        <v>-4.6421900000000003</v>
      </c>
      <c r="D72" s="16">
        <v>0.22519</v>
      </c>
      <c r="E72" s="16">
        <v>-0.98758999999999997</v>
      </c>
      <c r="F72" s="16">
        <v>-0.39384999999999998</v>
      </c>
      <c r="G72" s="16">
        <v>0.94764000000000004</v>
      </c>
      <c r="H72" s="23">
        <v>1.9849600000000001</v>
      </c>
      <c r="I72" s="23">
        <v>0.98419000000000001</v>
      </c>
      <c r="J72" s="23">
        <v>0.31519999999999998</v>
      </c>
      <c r="K72" s="32">
        <v>1.1513800000000001</v>
      </c>
      <c r="L72" s="32">
        <v>3.1199400000000002</v>
      </c>
      <c r="M72" s="32">
        <v>-1.77206</v>
      </c>
      <c r="N72" s="32">
        <v>-3.25481</v>
      </c>
      <c r="O72" s="26">
        <v>-0.69906000000000001</v>
      </c>
    </row>
    <row r="73" spans="1:15" ht="14.25" x14ac:dyDescent="0.2">
      <c r="A73" s="18" t="str">
        <f>VLOOKUP("&lt;Zeilentitel_2&gt;",Uebersetzungen!$B$3:$E$31,Uebersetzungen!$B$2+1,FALSE)</f>
        <v>Bern</v>
      </c>
      <c r="B73" s="16" t="s">
        <v>27</v>
      </c>
      <c r="C73" s="16">
        <v>-2.7730600000000001</v>
      </c>
      <c r="D73" s="16">
        <v>2.1326499999999999</v>
      </c>
      <c r="E73" s="16">
        <v>1.61652</v>
      </c>
      <c r="F73" s="16">
        <v>-0.56455999999999995</v>
      </c>
      <c r="G73" s="16">
        <v>0.72650999999999999</v>
      </c>
      <c r="H73" s="23">
        <v>1.1005100000000001</v>
      </c>
      <c r="I73" s="23">
        <v>-0.62546000000000002</v>
      </c>
      <c r="J73" s="23">
        <v>-0.31994</v>
      </c>
      <c r="K73" s="32">
        <v>0.21969</v>
      </c>
      <c r="L73" s="32">
        <v>1.1198699999999999</v>
      </c>
      <c r="M73" s="32">
        <v>1.21715</v>
      </c>
      <c r="N73" s="32">
        <v>-2.3306100000000001</v>
      </c>
      <c r="O73" s="26">
        <v>3.8505099999999999</v>
      </c>
    </row>
    <row r="74" spans="1:15" ht="14.25" x14ac:dyDescent="0.2">
      <c r="A74" s="18" t="str">
        <f>VLOOKUP("&lt;Zeilentitel_3&gt;",Uebersetzungen!$B$3:$E$31,Uebersetzungen!$B$2+1,FALSE)</f>
        <v>Luzern</v>
      </c>
      <c r="B74" s="16" t="s">
        <v>27</v>
      </c>
      <c r="C74" s="16">
        <v>-0.59277000000000002</v>
      </c>
      <c r="D74" s="16">
        <v>5.0732100000000004</v>
      </c>
      <c r="E74" s="16">
        <v>0.95711999999999997</v>
      </c>
      <c r="F74" s="16">
        <v>-0.7046</v>
      </c>
      <c r="G74" s="16">
        <v>1.8369599999999999</v>
      </c>
      <c r="H74" s="23">
        <v>1.10314</v>
      </c>
      <c r="I74" s="23">
        <v>0.90858000000000005</v>
      </c>
      <c r="J74" s="23">
        <v>1.48498</v>
      </c>
      <c r="K74" s="32">
        <v>1.3722000000000001</v>
      </c>
      <c r="L74" s="32">
        <v>3.7670000000000002E-2</v>
      </c>
      <c r="M74" s="32">
        <v>1.7857400000000001</v>
      </c>
      <c r="N74" s="32">
        <v>-1.5212600000000001</v>
      </c>
      <c r="O74" s="26">
        <v>4.9222900000000003</v>
      </c>
    </row>
    <row r="75" spans="1:15" ht="14.25" x14ac:dyDescent="0.2">
      <c r="A75" s="18" t="str">
        <f>VLOOKUP("&lt;Zeilentitel_4&gt;",Uebersetzungen!$B$3:$E$31,Uebersetzungen!$B$2+1,FALSE)</f>
        <v>Uri</v>
      </c>
      <c r="B75" s="16" t="s">
        <v>27</v>
      </c>
      <c r="C75" s="16">
        <v>-3.8696700000000002</v>
      </c>
      <c r="D75" s="16">
        <v>2.5211000000000001</v>
      </c>
      <c r="E75" s="16">
        <v>4.7027599999999996</v>
      </c>
      <c r="F75" s="16">
        <v>0.79390000000000005</v>
      </c>
      <c r="G75" s="16">
        <v>2.4428299999999998</v>
      </c>
      <c r="H75" s="23">
        <v>-0.17710000000000001</v>
      </c>
      <c r="I75" s="23">
        <v>-0.74521999999999999</v>
      </c>
      <c r="J75" s="23">
        <v>0.42407</v>
      </c>
      <c r="K75" s="32">
        <v>2.5791499999999998</v>
      </c>
      <c r="L75" s="32">
        <v>1.6366000000000001</v>
      </c>
      <c r="M75" s="32">
        <v>0.96748999999999996</v>
      </c>
      <c r="N75" s="32">
        <v>-2.5854900000000001</v>
      </c>
      <c r="O75" s="26">
        <v>5.4850599999999998</v>
      </c>
    </row>
    <row r="76" spans="1:15" ht="14.25" x14ac:dyDescent="0.2">
      <c r="A76" s="18" t="str">
        <f>VLOOKUP("&lt;Zeilentitel_5&gt;",Uebersetzungen!$B$3:$E$31,Uebersetzungen!$B$2+1,FALSE)</f>
        <v>Schwyz</v>
      </c>
      <c r="B76" s="16" t="s">
        <v>27</v>
      </c>
      <c r="C76" s="16">
        <v>-2.5910600000000001</v>
      </c>
      <c r="D76" s="16">
        <v>-1.49315</v>
      </c>
      <c r="E76" s="16">
        <v>-0.84175999999999995</v>
      </c>
      <c r="F76" s="16">
        <v>9.5579999999999998E-2</v>
      </c>
      <c r="G76" s="16">
        <v>1.4161999999999999</v>
      </c>
      <c r="H76" s="23">
        <v>0.58426999999999996</v>
      </c>
      <c r="I76" s="23">
        <v>2.4560900000000001</v>
      </c>
      <c r="J76" s="23">
        <v>0.23089999999999999</v>
      </c>
      <c r="K76" s="32">
        <v>1.3633599999999999</v>
      </c>
      <c r="L76" s="32">
        <v>0.56918999999999997</v>
      </c>
      <c r="M76" s="32">
        <v>1.12469</v>
      </c>
      <c r="N76" s="32">
        <v>-0.34022000000000002</v>
      </c>
      <c r="O76" s="26">
        <v>5.7645900000000001</v>
      </c>
    </row>
    <row r="77" spans="1:15" ht="14.25" x14ac:dyDescent="0.2">
      <c r="A77" s="18" t="str">
        <f>VLOOKUP("&lt;Zeilentitel_6&gt;",Uebersetzungen!$B$3:$E$31,Uebersetzungen!$B$2+1,FALSE)</f>
        <v>Obwalden</v>
      </c>
      <c r="B77" s="16" t="s">
        <v>27</v>
      </c>
      <c r="C77" s="16">
        <v>-0.69984999999999997</v>
      </c>
      <c r="D77" s="16">
        <v>4.3863500000000002</v>
      </c>
      <c r="E77" s="16">
        <v>1.2139500000000001</v>
      </c>
      <c r="F77" s="16">
        <v>-0.41097</v>
      </c>
      <c r="G77" s="16">
        <v>-2.2112099999999999</v>
      </c>
      <c r="H77" s="23">
        <v>-0.67520999999999998</v>
      </c>
      <c r="I77" s="23">
        <v>0.46540999999999999</v>
      </c>
      <c r="J77" s="23">
        <v>1.9350499999999999</v>
      </c>
      <c r="K77" s="32">
        <v>0.97567999999999999</v>
      </c>
      <c r="L77" s="32">
        <v>0.54183000000000003</v>
      </c>
      <c r="M77" s="32">
        <v>2.8645499999999999</v>
      </c>
      <c r="N77" s="32">
        <v>-3.6226600000000002</v>
      </c>
      <c r="O77" s="26">
        <v>5.2361899999999997</v>
      </c>
    </row>
    <row r="78" spans="1:15" ht="14.25" x14ac:dyDescent="0.2">
      <c r="A78" s="18" t="str">
        <f>VLOOKUP("&lt;Zeilentitel_7&gt;",Uebersetzungen!$B$3:$E$31,Uebersetzungen!$B$2+1,FALSE)</f>
        <v>Nidwalden</v>
      </c>
      <c r="B78" s="16" t="s">
        <v>27</v>
      </c>
      <c r="C78" s="16">
        <v>2.4159799999999998</v>
      </c>
      <c r="D78" s="16">
        <v>7.6134500000000003</v>
      </c>
      <c r="E78" s="16">
        <v>1.8151299999999999</v>
      </c>
      <c r="F78" s="16">
        <v>1.17557</v>
      </c>
      <c r="G78" s="16">
        <v>3.12066</v>
      </c>
      <c r="H78" s="23">
        <v>1.9774</v>
      </c>
      <c r="I78" s="23">
        <v>7.5966699999999996</v>
      </c>
      <c r="J78" s="23">
        <v>-3.7861799999999999</v>
      </c>
      <c r="K78" s="32">
        <v>-1.4604999999999999</v>
      </c>
      <c r="L78" s="32">
        <v>-0.79996</v>
      </c>
      <c r="M78" s="32">
        <v>-1.2381599999999999</v>
      </c>
      <c r="N78" s="32">
        <v>-4.9366700000000003</v>
      </c>
      <c r="O78" s="26">
        <v>9.0468399999999995</v>
      </c>
    </row>
    <row r="79" spans="1:15" ht="14.25" x14ac:dyDescent="0.2">
      <c r="A79" s="18" t="str">
        <f>VLOOKUP("&lt;Zeilentitel_8&gt;",Uebersetzungen!$B$3:$E$31,Uebersetzungen!$B$2+1,FALSE)</f>
        <v>Glarus</v>
      </c>
      <c r="B79" s="16" t="s">
        <v>27</v>
      </c>
      <c r="C79" s="16">
        <v>-5.2494300000000003</v>
      </c>
      <c r="D79" s="16">
        <v>2.7109000000000001</v>
      </c>
      <c r="E79" s="16">
        <v>2.7904100000000001</v>
      </c>
      <c r="F79" s="16">
        <v>-0.16503999999999999</v>
      </c>
      <c r="G79" s="16">
        <v>3.4958900000000002</v>
      </c>
      <c r="H79" s="23">
        <v>1.1793899999999999</v>
      </c>
      <c r="I79" s="23">
        <v>0.36412</v>
      </c>
      <c r="J79" s="23">
        <v>-0.54751000000000005</v>
      </c>
      <c r="K79" s="32">
        <v>3.5655800000000002</v>
      </c>
      <c r="L79" s="32">
        <v>-2.0328400000000002</v>
      </c>
      <c r="M79" s="32">
        <v>2.79434</v>
      </c>
      <c r="N79" s="32">
        <v>-4.7587299999999999</v>
      </c>
      <c r="O79" s="26">
        <v>6.3454300000000003</v>
      </c>
    </row>
    <row r="80" spans="1:15" ht="14.25" x14ac:dyDescent="0.2">
      <c r="A80" s="18" t="str">
        <f>VLOOKUP("&lt;Zeilentitel_9&gt;",Uebersetzungen!$B$3:$E$31,Uebersetzungen!$B$2+1,FALSE)</f>
        <v>Zug</v>
      </c>
      <c r="B80" s="16" t="s">
        <v>27</v>
      </c>
      <c r="C80" s="16">
        <v>3.60283</v>
      </c>
      <c r="D80" s="16">
        <v>8.4859500000000008</v>
      </c>
      <c r="E80" s="16">
        <v>-0.35915000000000002</v>
      </c>
      <c r="F80" s="16">
        <v>2.7242600000000001</v>
      </c>
      <c r="G80" s="16">
        <v>2.6419600000000001</v>
      </c>
      <c r="H80" s="23">
        <v>-0.52354999999999996</v>
      </c>
      <c r="I80" s="23">
        <v>5.5452700000000004</v>
      </c>
      <c r="J80" s="23">
        <v>0.63575999999999999</v>
      </c>
      <c r="K80" s="32">
        <v>-3.7794400000000001</v>
      </c>
      <c r="L80" s="32">
        <v>0.90480000000000005</v>
      </c>
      <c r="M80" s="32">
        <v>1.4527099999999999</v>
      </c>
      <c r="N80" s="32">
        <v>2.9140700000000002</v>
      </c>
      <c r="O80" s="26">
        <v>7.8551500000000001</v>
      </c>
    </row>
    <row r="81" spans="1:15" ht="14.25" x14ac:dyDescent="0.2">
      <c r="A81" s="18" t="str">
        <f>VLOOKUP("&lt;Zeilentitel_10&gt;",Uebersetzungen!$B$3:$E$31,Uebersetzungen!$B$2+1,FALSE)</f>
        <v>Freiburg</v>
      </c>
      <c r="B81" s="16" t="s">
        <v>27</v>
      </c>
      <c r="C81" s="16">
        <v>-4.9109100000000003</v>
      </c>
      <c r="D81" s="16">
        <v>1.85023</v>
      </c>
      <c r="E81" s="16">
        <v>1.0050300000000001</v>
      </c>
      <c r="F81" s="16">
        <v>-1.5359799999999999</v>
      </c>
      <c r="G81" s="16">
        <v>2.3185099999999998</v>
      </c>
      <c r="H81" s="23">
        <v>1.14499</v>
      </c>
      <c r="I81" s="23">
        <v>0.63932</v>
      </c>
      <c r="J81" s="23">
        <v>-0.39219999999999999</v>
      </c>
      <c r="K81" s="32">
        <v>0.74772000000000005</v>
      </c>
      <c r="L81" s="32">
        <v>0.63368999999999998</v>
      </c>
      <c r="M81" s="32">
        <v>0.91951000000000005</v>
      </c>
      <c r="N81" s="32">
        <v>-3.88693</v>
      </c>
      <c r="O81" s="26">
        <v>4.3438999999999997</v>
      </c>
    </row>
    <row r="82" spans="1:15" ht="14.25" x14ac:dyDescent="0.2">
      <c r="A82" s="18" t="str">
        <f>VLOOKUP("&lt;Zeilentitel_11&gt;",Uebersetzungen!$B$3:$E$31,Uebersetzungen!$B$2+1,FALSE)</f>
        <v>Solothurn</v>
      </c>
      <c r="B82" s="16" t="s">
        <v>27</v>
      </c>
      <c r="C82" s="16">
        <v>-5.1887999999999996</v>
      </c>
      <c r="D82" s="16">
        <v>2.1046</v>
      </c>
      <c r="E82" s="16">
        <v>1.69991</v>
      </c>
      <c r="F82" s="16">
        <v>-0.25518000000000002</v>
      </c>
      <c r="G82" s="16">
        <v>0.55972</v>
      </c>
      <c r="H82" s="23">
        <v>1.01892</v>
      </c>
      <c r="I82" s="23">
        <v>0.28571999999999997</v>
      </c>
      <c r="J82" s="23">
        <v>-0.65022999999999997</v>
      </c>
      <c r="K82" s="32">
        <v>0.71762999999999999</v>
      </c>
      <c r="L82" s="32">
        <v>1.44834</v>
      </c>
      <c r="M82" s="32">
        <v>0.50646000000000002</v>
      </c>
      <c r="N82" s="32">
        <v>-3.4973200000000002</v>
      </c>
      <c r="O82" s="26">
        <v>4.2386299999999997</v>
      </c>
    </row>
    <row r="83" spans="1:15" ht="14.25" x14ac:dyDescent="0.2">
      <c r="A83" s="18" t="str">
        <f>VLOOKUP("&lt;Zeilentitel_12&gt;",Uebersetzungen!$B$3:$E$31,Uebersetzungen!$B$2+1,FALSE)</f>
        <v>Basel-Stadt</v>
      </c>
      <c r="B83" s="16" t="s">
        <v>27</v>
      </c>
      <c r="C83" s="16">
        <v>-4.8525</v>
      </c>
      <c r="D83" s="16">
        <v>2.22993</v>
      </c>
      <c r="E83" s="16">
        <v>6.6781499999999996</v>
      </c>
      <c r="F83" s="16">
        <v>-1.4327000000000001</v>
      </c>
      <c r="G83" s="16">
        <v>1.2307900000000001</v>
      </c>
      <c r="H83" s="23">
        <v>3.3726699999999998</v>
      </c>
      <c r="I83" s="23">
        <v>3.2594099999999999</v>
      </c>
      <c r="J83" s="23">
        <v>7.9493</v>
      </c>
      <c r="K83" s="32">
        <v>5.1595500000000003</v>
      </c>
      <c r="L83" s="32">
        <v>2.1577500000000001</v>
      </c>
      <c r="M83" s="32">
        <v>2.3737300000000001</v>
      </c>
      <c r="N83" s="32">
        <v>-1.2833399999999999</v>
      </c>
      <c r="O83" s="26">
        <v>6.6210300000000002</v>
      </c>
    </row>
    <row r="84" spans="1:15" ht="14.25" x14ac:dyDescent="0.2">
      <c r="A84" s="18" t="str">
        <f>VLOOKUP("&lt;Zeilentitel_13&gt;",Uebersetzungen!$B$3:$E$31,Uebersetzungen!$B$2+1,FALSE)</f>
        <v>Basel-Landschaft</v>
      </c>
      <c r="B84" s="16" t="s">
        <v>27</v>
      </c>
      <c r="C84" s="16">
        <v>-3.6733899999999999</v>
      </c>
      <c r="D84" s="16">
        <v>1.7297499999999999</v>
      </c>
      <c r="E84" s="16">
        <v>1.0265899999999999</v>
      </c>
      <c r="F84" s="16">
        <v>-0.97218000000000004</v>
      </c>
      <c r="G84" s="16">
        <v>0.65068000000000004</v>
      </c>
      <c r="H84" s="23">
        <v>2.81976</v>
      </c>
      <c r="I84" s="23">
        <v>2.7834099999999999</v>
      </c>
      <c r="J84" s="23">
        <v>0.27333000000000002</v>
      </c>
      <c r="K84" s="32">
        <v>0.21682999999999999</v>
      </c>
      <c r="L84" s="32">
        <v>-0.97858999999999996</v>
      </c>
      <c r="M84" s="32">
        <v>-0.66495000000000004</v>
      </c>
      <c r="N84" s="32">
        <v>-2.3020700000000001</v>
      </c>
      <c r="O84" s="26">
        <v>1.60042</v>
      </c>
    </row>
    <row r="85" spans="1:15" ht="14.25" x14ac:dyDescent="0.2">
      <c r="A85" s="18" t="str">
        <f>VLOOKUP("&lt;Zeilentitel_14&gt;",Uebersetzungen!$B$3:$E$31,Uebersetzungen!$B$2+1,FALSE)</f>
        <v>Schaffhausen</v>
      </c>
      <c r="B85" s="16" t="s">
        <v>27</v>
      </c>
      <c r="C85" s="16">
        <v>0.57826</v>
      </c>
      <c r="D85" s="16">
        <v>9.9910999999999994</v>
      </c>
      <c r="E85" s="16">
        <v>4.5877699999999999</v>
      </c>
      <c r="F85" s="16">
        <v>-2.99E-3</v>
      </c>
      <c r="G85" s="16">
        <v>1.2710999999999999</v>
      </c>
      <c r="H85" s="23">
        <v>-0.76493999999999995</v>
      </c>
      <c r="I85" s="23">
        <v>2.05288</v>
      </c>
      <c r="J85" s="23">
        <v>1.68763</v>
      </c>
      <c r="K85" s="32">
        <v>2.2022900000000001</v>
      </c>
      <c r="L85" s="32">
        <v>3.1082200000000002</v>
      </c>
      <c r="M85" s="32">
        <v>2.6773600000000002</v>
      </c>
      <c r="N85" s="32">
        <v>-0.81472</v>
      </c>
      <c r="O85" s="26">
        <v>11.81076</v>
      </c>
    </row>
    <row r="86" spans="1:15" ht="14.25" x14ac:dyDescent="0.2">
      <c r="A86" s="18" t="str">
        <f>VLOOKUP("&lt;Zeilentitel_15&gt;",Uebersetzungen!$B$3:$E$31,Uebersetzungen!$B$2+1,FALSE)</f>
        <v>Appenzell Ausserrhoden</v>
      </c>
      <c r="B86" s="16" t="s">
        <v>27</v>
      </c>
      <c r="C86" s="16">
        <v>-4.1421799999999998</v>
      </c>
      <c r="D86" s="16">
        <v>4.8044900000000004</v>
      </c>
      <c r="E86" s="16">
        <v>2.7517399999999999</v>
      </c>
      <c r="F86" s="16">
        <v>-0.60509000000000002</v>
      </c>
      <c r="G86" s="16">
        <v>2.8689100000000001</v>
      </c>
      <c r="H86" s="23">
        <v>1.48207</v>
      </c>
      <c r="I86" s="23">
        <v>1.78729</v>
      </c>
      <c r="J86" s="23">
        <v>0.49468000000000001</v>
      </c>
      <c r="K86" s="32">
        <v>-1.2128399999999999</v>
      </c>
      <c r="L86" s="32">
        <v>2.3492899999999999</v>
      </c>
      <c r="M86" s="32">
        <v>1.2808299999999999</v>
      </c>
      <c r="N86" s="32">
        <v>4.3683500000000004</v>
      </c>
      <c r="O86" s="26">
        <v>3.5527700000000002</v>
      </c>
    </row>
    <row r="87" spans="1:15" ht="14.25" x14ac:dyDescent="0.2">
      <c r="A87" s="18" t="str">
        <f>VLOOKUP("&lt;Zeilentitel_16&gt;",Uebersetzungen!$B$3:$E$31,Uebersetzungen!$B$2+1,FALSE)</f>
        <v>Appenzell Innerrhoden</v>
      </c>
      <c r="B87" s="16" t="s">
        <v>27</v>
      </c>
      <c r="C87" s="16">
        <v>1.9717499999999999</v>
      </c>
      <c r="D87" s="16">
        <v>8.4557199999999995</v>
      </c>
      <c r="E87" s="16">
        <v>2.7953299999999999</v>
      </c>
      <c r="F87" s="16">
        <v>0.76519999999999999</v>
      </c>
      <c r="G87" s="16">
        <v>2.94529</v>
      </c>
      <c r="H87" s="23">
        <v>4.4026699999999996</v>
      </c>
      <c r="I87" s="23">
        <v>1.3483700000000001</v>
      </c>
      <c r="J87" s="23">
        <v>1.8250200000000001</v>
      </c>
      <c r="K87" s="32">
        <v>-0.73689000000000004</v>
      </c>
      <c r="L87" s="32">
        <v>2.3172000000000001</v>
      </c>
      <c r="M87" s="32">
        <v>0.55847000000000002</v>
      </c>
      <c r="N87" s="32">
        <v>-1.03182</v>
      </c>
      <c r="O87" s="26">
        <v>8.4242399999999993</v>
      </c>
    </row>
    <row r="88" spans="1:15" ht="14.25" x14ac:dyDescent="0.2">
      <c r="A88" s="18" t="str">
        <f>VLOOKUP("&lt;Zeilentitel_17&gt;",Uebersetzungen!$B$3:$E$31,Uebersetzungen!$B$2+1,FALSE)</f>
        <v>St. Gallen</v>
      </c>
      <c r="B88" s="16" t="s">
        <v>27</v>
      </c>
      <c r="C88" s="16">
        <v>-3.99878</v>
      </c>
      <c r="D88" s="16">
        <v>3.3059500000000002</v>
      </c>
      <c r="E88" s="16">
        <v>1.7048300000000001</v>
      </c>
      <c r="F88" s="16">
        <v>-2.0242900000000001</v>
      </c>
      <c r="G88" s="16">
        <v>1.6038699999999999</v>
      </c>
      <c r="H88" s="23">
        <v>0.65268999999999999</v>
      </c>
      <c r="I88" s="23">
        <v>0.24415000000000001</v>
      </c>
      <c r="J88" s="23">
        <v>1.2278100000000001</v>
      </c>
      <c r="K88" s="32">
        <v>0.86875000000000002</v>
      </c>
      <c r="L88" s="32">
        <v>1.4769099999999999</v>
      </c>
      <c r="M88" s="32">
        <v>0.95591000000000004</v>
      </c>
      <c r="N88" s="32">
        <v>-0.80220000000000002</v>
      </c>
      <c r="O88" s="26">
        <v>7.3275600000000001</v>
      </c>
    </row>
    <row r="89" spans="1:15" ht="14.25" x14ac:dyDescent="0.2">
      <c r="A89" s="73" t="str">
        <f>VLOOKUP("&lt;Zeilentitel_18&gt;",Uebersetzungen!$B$3:$E$31,Uebersetzungen!$B$2+1,FALSE)</f>
        <v>Graubünden</v>
      </c>
      <c r="B89" s="51" t="s">
        <v>27</v>
      </c>
      <c r="C89" s="51">
        <v>-1.22021</v>
      </c>
      <c r="D89" s="51">
        <v>1.9010199999999999</v>
      </c>
      <c r="E89" s="51">
        <v>2.0939000000000001</v>
      </c>
      <c r="F89" s="51">
        <v>0.61033000000000004</v>
      </c>
      <c r="G89" s="51">
        <v>1.84131</v>
      </c>
      <c r="H89" s="52">
        <v>0.3584</v>
      </c>
      <c r="I89" s="52">
        <v>-2.2996699999999999</v>
      </c>
      <c r="J89" s="52">
        <v>0.40054000000000001</v>
      </c>
      <c r="K89" s="55">
        <v>0.24210000000000001</v>
      </c>
      <c r="L89" s="55">
        <v>2.22092</v>
      </c>
      <c r="M89" s="55">
        <v>2.2453799999999999</v>
      </c>
      <c r="N89" s="55">
        <v>-3.3973599999999999</v>
      </c>
      <c r="O89" s="56">
        <v>4.3580899999999998</v>
      </c>
    </row>
    <row r="90" spans="1:15" ht="14.25" x14ac:dyDescent="0.2">
      <c r="A90" s="18" t="str">
        <f>VLOOKUP("&lt;Zeilentitel_19&gt;",Uebersetzungen!$B$3:$E$31,Uebersetzungen!$B$2+1,FALSE)</f>
        <v>Aargau</v>
      </c>
      <c r="B90" s="16" t="s">
        <v>27</v>
      </c>
      <c r="C90" s="16">
        <v>-6.5313400000000001</v>
      </c>
      <c r="D90" s="16">
        <v>-0.62212999999999996</v>
      </c>
      <c r="E90" s="16">
        <v>-1.021E-2</v>
      </c>
      <c r="F90" s="16">
        <v>-0.60535000000000005</v>
      </c>
      <c r="G90" s="16">
        <v>0.47520000000000001</v>
      </c>
      <c r="H90" s="23">
        <v>0.16295000000000001</v>
      </c>
      <c r="I90" s="23">
        <v>-1.78135</v>
      </c>
      <c r="J90" s="23">
        <v>8.0689999999999998E-2</v>
      </c>
      <c r="K90" s="32">
        <v>4.7690000000000003E-2</v>
      </c>
      <c r="L90" s="32">
        <v>0.29221000000000003</v>
      </c>
      <c r="M90" s="32">
        <v>0.14665</v>
      </c>
      <c r="N90" s="32">
        <v>-2.3416299999999999</v>
      </c>
      <c r="O90" s="26">
        <v>-0.98834</v>
      </c>
    </row>
    <row r="91" spans="1:15" ht="14.25" x14ac:dyDescent="0.2">
      <c r="A91" s="18" t="str">
        <f>VLOOKUP("&lt;Zeilentitel_20&gt;",Uebersetzungen!$B$3:$E$31,Uebersetzungen!$B$2+1,FALSE)</f>
        <v>Thurgau</v>
      </c>
      <c r="B91" s="16" t="s">
        <v>27</v>
      </c>
      <c r="C91" s="16">
        <v>-2.7891400000000002</v>
      </c>
      <c r="D91" s="16">
        <v>5.2761500000000003</v>
      </c>
      <c r="E91" s="16">
        <v>2.6954699999999998</v>
      </c>
      <c r="F91" s="16">
        <v>-0.16758999999999999</v>
      </c>
      <c r="G91" s="16">
        <v>0.36199999999999999</v>
      </c>
      <c r="H91" s="23">
        <v>0.50777000000000005</v>
      </c>
      <c r="I91" s="23">
        <v>-0.78442000000000001</v>
      </c>
      <c r="J91" s="23">
        <v>1.4741500000000001</v>
      </c>
      <c r="K91" s="32">
        <v>0.12686</v>
      </c>
      <c r="L91" s="32">
        <v>1.0963499999999999</v>
      </c>
      <c r="M91" s="32">
        <v>0.88976</v>
      </c>
      <c r="N91" s="32">
        <v>5.6829999999999999E-2</v>
      </c>
      <c r="O91" s="26">
        <v>6.7731300000000001</v>
      </c>
    </row>
    <row r="92" spans="1:15" ht="14.25" x14ac:dyDescent="0.2">
      <c r="A92" s="18" t="str">
        <f>VLOOKUP("&lt;Zeilentitel_21&gt;",Uebersetzungen!$B$3:$E$31,Uebersetzungen!$B$2+1,FALSE)</f>
        <v>Tessin</v>
      </c>
      <c r="B92" s="16" t="s">
        <v>27</v>
      </c>
      <c r="C92" s="16">
        <v>-4.4786999999999999</v>
      </c>
      <c r="D92" s="16">
        <v>1.5558700000000001</v>
      </c>
      <c r="E92" s="16">
        <v>3.2454900000000002</v>
      </c>
      <c r="F92" s="16">
        <v>-0.14580000000000001</v>
      </c>
      <c r="G92" s="16">
        <v>2.0680999999999998</v>
      </c>
      <c r="H92" s="23">
        <v>1.05711</v>
      </c>
      <c r="I92" s="23">
        <v>1.1350000000000001E-2</v>
      </c>
      <c r="J92" s="23">
        <v>-0.25896999999999998</v>
      </c>
      <c r="K92" s="32">
        <v>-0.91354000000000002</v>
      </c>
      <c r="L92" s="32">
        <v>3.6762199999999998</v>
      </c>
      <c r="M92" s="32">
        <v>1.5946899999999999</v>
      </c>
      <c r="N92" s="32">
        <v>-5.4542700000000002</v>
      </c>
      <c r="O92" s="26">
        <v>13.06607</v>
      </c>
    </row>
    <row r="93" spans="1:15" ht="14.25" x14ac:dyDescent="0.2">
      <c r="A93" s="18" t="str">
        <f>VLOOKUP("&lt;Zeilentitel_22&gt;",Uebersetzungen!$B$3:$E$31,Uebersetzungen!$B$2+1,FALSE)</f>
        <v>Waadt</v>
      </c>
      <c r="B93" s="16" t="s">
        <v>27</v>
      </c>
      <c r="C93" s="16">
        <v>-1.24712</v>
      </c>
      <c r="D93" s="16">
        <v>4.0583999999999998</v>
      </c>
      <c r="E93" s="16">
        <v>0.35255999999999998</v>
      </c>
      <c r="F93" s="16">
        <v>5.0972999999999997</v>
      </c>
      <c r="G93" s="16">
        <v>-4.3203100000000001</v>
      </c>
      <c r="H93" s="23">
        <v>1.26745</v>
      </c>
      <c r="I93" s="23">
        <v>-0.88587000000000005</v>
      </c>
      <c r="J93" s="23">
        <v>5.3550000000000004</v>
      </c>
      <c r="K93" s="32">
        <v>-4.5026200000000003</v>
      </c>
      <c r="L93" s="32">
        <v>4.0640900000000002</v>
      </c>
      <c r="M93" s="32">
        <v>-0.29687999999999998</v>
      </c>
      <c r="N93" s="32">
        <v>-4.4897099999999996</v>
      </c>
      <c r="O93" s="26">
        <v>8.83108</v>
      </c>
    </row>
    <row r="94" spans="1:15" ht="14.25" x14ac:dyDescent="0.2">
      <c r="A94" s="18" t="str">
        <f>VLOOKUP("&lt;Zeilentitel_23&gt;",Uebersetzungen!$B$3:$E$51,Uebersetzungen!$B$2+1,FALSE)</f>
        <v>Wallis</v>
      </c>
      <c r="B94" s="16" t="s">
        <v>27</v>
      </c>
      <c r="C94" s="16">
        <v>0.78639000000000003</v>
      </c>
      <c r="D94" s="16">
        <v>0.88700999999999997</v>
      </c>
      <c r="E94" s="16">
        <v>1.0041899999999999</v>
      </c>
      <c r="F94" s="16">
        <v>-1.8795599999999999</v>
      </c>
      <c r="G94" s="16">
        <v>-0.39213999999999999</v>
      </c>
      <c r="H94" s="23">
        <v>-0.96628999999999998</v>
      </c>
      <c r="I94" s="23">
        <v>1.0420499999999999</v>
      </c>
      <c r="J94" s="23">
        <v>-0.20765</v>
      </c>
      <c r="K94" s="32">
        <v>1.08894</v>
      </c>
      <c r="L94" s="32">
        <v>2.9451399999999999</v>
      </c>
      <c r="M94" s="32">
        <v>1.90344</v>
      </c>
      <c r="N94" s="32">
        <v>-5.78566</v>
      </c>
      <c r="O94" s="26">
        <v>5.3288700000000002</v>
      </c>
    </row>
    <row r="95" spans="1:15" ht="14.25" x14ac:dyDescent="0.2">
      <c r="A95" s="18" t="str">
        <f>VLOOKUP("&lt;Zeilentitel_24&gt;",Uebersetzungen!$B$3:$E$51,Uebersetzungen!$B$2+1,FALSE)</f>
        <v>Neuenburg</v>
      </c>
      <c r="B95" s="16" t="s">
        <v>27</v>
      </c>
      <c r="C95" s="16">
        <v>-8.6018000000000008</v>
      </c>
      <c r="D95" s="16">
        <v>9.8092699999999997</v>
      </c>
      <c r="E95" s="16">
        <v>10.149089999999999</v>
      </c>
      <c r="F95" s="16">
        <v>2.1314000000000002</v>
      </c>
      <c r="G95" s="16">
        <v>0.96731999999999996</v>
      </c>
      <c r="H95" s="23">
        <v>1.94493</v>
      </c>
      <c r="I95" s="23">
        <v>2.6665100000000002</v>
      </c>
      <c r="J95" s="23">
        <v>-1.6267100000000001</v>
      </c>
      <c r="K95" s="32">
        <v>3.5612499999999998</v>
      </c>
      <c r="L95" s="32">
        <v>5.0754799999999998</v>
      </c>
      <c r="M95" s="32">
        <v>1.8787400000000001</v>
      </c>
      <c r="N95" s="32">
        <v>-6.2845700000000004</v>
      </c>
      <c r="O95" s="26">
        <v>15.318680000000001</v>
      </c>
    </row>
    <row r="96" spans="1:15" ht="14.25" x14ac:dyDescent="0.2">
      <c r="A96" s="18" t="str">
        <f>VLOOKUP("&lt;Zeilentitel_25&gt;",Uebersetzungen!$B$3:$E$51,Uebersetzungen!$B$2+1,FALSE)</f>
        <v>Genf</v>
      </c>
      <c r="B96" s="16" t="s">
        <v>27</v>
      </c>
      <c r="C96" s="16">
        <v>-3.2786400000000002</v>
      </c>
      <c r="D96" s="16">
        <v>0.83538000000000001</v>
      </c>
      <c r="E96" s="16">
        <v>-0.15173</v>
      </c>
      <c r="F96" s="16">
        <v>1.5359100000000001</v>
      </c>
      <c r="G96" s="16">
        <v>0.69504999999999995</v>
      </c>
      <c r="H96" s="23">
        <v>-0.69289000000000001</v>
      </c>
      <c r="I96" s="23">
        <v>-0.62973000000000001</v>
      </c>
      <c r="J96" s="23">
        <v>-0.35019</v>
      </c>
      <c r="K96" s="32">
        <v>0.88368999999999998</v>
      </c>
      <c r="L96" s="32">
        <v>2.5440999999999998</v>
      </c>
      <c r="M96" s="32">
        <v>0.92793000000000003</v>
      </c>
      <c r="N96" s="32">
        <v>-3.5990899999999999</v>
      </c>
      <c r="O96" s="26">
        <v>6.8167099999999996</v>
      </c>
    </row>
    <row r="97" spans="1:15" ht="14.25" x14ac:dyDescent="0.2">
      <c r="A97" s="18" t="str">
        <f>VLOOKUP("&lt;Zeilentitel_26&gt;",Uebersetzungen!$B$3:$E$51,Uebersetzungen!$B$2+1,FALSE)</f>
        <v>Jura</v>
      </c>
      <c r="B97" s="16" t="s">
        <v>27</v>
      </c>
      <c r="C97" s="16">
        <v>-8.0939599999999992</v>
      </c>
      <c r="D97" s="16">
        <v>4.0671600000000003</v>
      </c>
      <c r="E97" s="16">
        <v>5.0428600000000001</v>
      </c>
      <c r="F97" s="16">
        <v>0.75265000000000004</v>
      </c>
      <c r="G97" s="16">
        <v>3.56549</v>
      </c>
      <c r="H97" s="23">
        <v>2.8037299999999998</v>
      </c>
      <c r="I97" s="23">
        <v>-1.58003</v>
      </c>
      <c r="J97" s="23">
        <v>-0.20868</v>
      </c>
      <c r="K97" s="32">
        <v>2.8816099999999998</v>
      </c>
      <c r="L97" s="32">
        <v>4.8491600000000004</v>
      </c>
      <c r="M97" s="32">
        <v>1.5624400000000001</v>
      </c>
      <c r="N97" s="32">
        <v>-9.7359600000000004</v>
      </c>
      <c r="O97" s="26">
        <v>14.49061</v>
      </c>
    </row>
    <row r="98" spans="1:15" ht="15" x14ac:dyDescent="0.25">
      <c r="A98" s="46" t="str">
        <f>VLOOKUP("&lt;Zeilentitel_27&gt;",Uebersetzungen!$B$3:$E$51,Uebersetzungen!$B$2+1,FALSE)</f>
        <v>Schweiz</v>
      </c>
      <c r="B98" s="42" t="s">
        <v>27</v>
      </c>
      <c r="C98" s="42">
        <v>-3.4840300000000002</v>
      </c>
      <c r="D98" s="42">
        <v>2.17706</v>
      </c>
      <c r="E98" s="42">
        <v>1.0831999999999999</v>
      </c>
      <c r="F98" s="42">
        <v>0.1106</v>
      </c>
      <c r="G98" s="42">
        <v>0.62836999999999998</v>
      </c>
      <c r="H98" s="43">
        <v>1.10869</v>
      </c>
      <c r="I98" s="43">
        <v>0.49412</v>
      </c>
      <c r="J98" s="43">
        <v>0.96013000000000004</v>
      </c>
      <c r="K98" s="44">
        <v>0.42132999999999998</v>
      </c>
      <c r="L98" s="44">
        <v>2.1055299999999999</v>
      </c>
      <c r="M98" s="44">
        <v>0.42308000000000001</v>
      </c>
      <c r="N98" s="44">
        <v>-2.8541500000000002</v>
      </c>
      <c r="O98" s="45">
        <v>4.58819</v>
      </c>
    </row>
    <row r="99" spans="1:15" x14ac:dyDescent="0.2">
      <c r="A99" s="33"/>
      <c r="B99" s="34"/>
      <c r="C99" s="34"/>
      <c r="D99" s="34"/>
      <c r="E99" s="34"/>
      <c r="F99" s="34"/>
      <c r="G99" s="34"/>
      <c r="H99" s="35"/>
      <c r="I99" s="35"/>
      <c r="J99" s="35"/>
      <c r="K99" s="36"/>
      <c r="L99" s="36"/>
      <c r="M99" s="36"/>
      <c r="N99" s="36"/>
      <c r="O99" s="36"/>
    </row>
    <row r="100" spans="1:15" x14ac:dyDescent="0.2">
      <c r="A100" s="9" t="s">
        <v>29</v>
      </c>
    </row>
    <row r="101" spans="1:15" x14ac:dyDescent="0.2">
      <c r="A101" s="9" t="str">
        <f>VLOOKUP("&lt;Aktualisierung&gt;",Uebersetzungen!$B$3:$E$52,Uebersetzungen!$B$2+1,FALSE)</f>
        <v>Letztmals aktualisiert am: 08.03.2024</v>
      </c>
    </row>
  </sheetData>
  <sheetProtection sheet="1" objects="1" scenarios="1"/>
  <mergeCells count="3">
    <mergeCell ref="A13:O13"/>
    <mergeCell ref="A42:O42"/>
    <mergeCell ref="A71:O71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5</xdr:col>
                    <xdr:colOff>276225</xdr:colOff>
                    <xdr:row>1</xdr:row>
                    <xdr:rowOff>104775</xdr:rowOff>
                  </from>
                  <to>
                    <xdr:col>6</xdr:col>
                    <xdr:colOff>485775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5</xdr:col>
                    <xdr:colOff>276225</xdr:colOff>
                    <xdr:row>2</xdr:row>
                    <xdr:rowOff>95250</xdr:rowOff>
                  </from>
                  <to>
                    <xdr:col>7</xdr:col>
                    <xdr:colOff>171450</xdr:colOff>
                    <xdr:row>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5</xdr:col>
                    <xdr:colOff>276225</xdr:colOff>
                    <xdr:row>3</xdr:row>
                    <xdr:rowOff>57150</xdr:rowOff>
                  </from>
                  <to>
                    <xdr:col>6</xdr:col>
                    <xdr:colOff>485775</xdr:colOff>
                    <xdr:row>4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/>
  </sheetViews>
  <sheetFormatPr baseColWidth="10" defaultColWidth="11" defaultRowHeight="12.75" x14ac:dyDescent="0.2"/>
  <cols>
    <col min="1" max="1" width="7.5" style="63" bestFit="1" customWidth="1"/>
    <col min="2" max="2" width="15.5" style="63" bestFit="1" customWidth="1"/>
    <col min="3" max="3" width="40.875" style="63" bestFit="1" customWidth="1"/>
    <col min="4" max="4" width="41.625" style="63" bestFit="1" customWidth="1"/>
    <col min="5" max="5" width="41.125" style="63" bestFit="1" customWidth="1"/>
    <col min="6" max="16384" width="11" style="63"/>
  </cols>
  <sheetData>
    <row r="1" spans="1:6" x14ac:dyDescent="0.2">
      <c r="A1" s="65" t="s">
        <v>31</v>
      </c>
      <c r="B1" s="65" t="s">
        <v>32</v>
      </c>
      <c r="C1" s="65" t="s">
        <v>33</v>
      </c>
      <c r="D1" s="65" t="s">
        <v>34</v>
      </c>
      <c r="E1" s="65" t="s">
        <v>35</v>
      </c>
      <c r="F1" s="66"/>
    </row>
    <row r="2" spans="1:6" x14ac:dyDescent="0.2">
      <c r="A2" s="67" t="s">
        <v>36</v>
      </c>
      <c r="B2" s="68">
        <v>1</v>
      </c>
      <c r="C2" s="66"/>
      <c r="D2" s="66"/>
      <c r="E2" s="66"/>
      <c r="F2" s="66"/>
    </row>
    <row r="3" spans="1:6" x14ac:dyDescent="0.2">
      <c r="A3" s="67"/>
      <c r="B3" s="63" t="s">
        <v>37</v>
      </c>
      <c r="C3" s="63" t="s">
        <v>38</v>
      </c>
      <c r="D3" s="63" t="s">
        <v>39</v>
      </c>
      <c r="E3" s="63" t="s">
        <v>40</v>
      </c>
      <c r="F3" s="66"/>
    </row>
    <row r="4" spans="1:6" x14ac:dyDescent="0.2">
      <c r="A4" s="67" t="s">
        <v>41</v>
      </c>
      <c r="B4" s="69" t="s">
        <v>42</v>
      </c>
      <c r="C4" s="69" t="s">
        <v>130</v>
      </c>
      <c r="D4" s="69" t="s">
        <v>131</v>
      </c>
      <c r="E4" s="69" t="s">
        <v>132</v>
      </c>
      <c r="F4" s="66"/>
    </row>
    <row r="5" spans="1:6" x14ac:dyDescent="0.2">
      <c r="A5" s="67"/>
      <c r="B5" s="67"/>
      <c r="C5" s="67"/>
      <c r="D5" s="67"/>
      <c r="E5" s="67"/>
      <c r="F5" s="66"/>
    </row>
    <row r="6" spans="1:6" ht="14.25" customHeight="1" x14ac:dyDescent="0.2">
      <c r="A6" s="67" t="s">
        <v>43</v>
      </c>
      <c r="B6" s="63" t="s">
        <v>44</v>
      </c>
      <c r="C6" s="63" t="s">
        <v>2</v>
      </c>
      <c r="D6" s="63" t="s">
        <v>129</v>
      </c>
      <c r="E6" s="63" t="s">
        <v>126</v>
      </c>
      <c r="F6" s="66"/>
    </row>
    <row r="7" spans="1:6" x14ac:dyDescent="0.2">
      <c r="A7" s="67"/>
      <c r="B7" s="63" t="s">
        <v>45</v>
      </c>
      <c r="C7" s="63" t="s">
        <v>28</v>
      </c>
      <c r="D7" s="63" t="s">
        <v>128</v>
      </c>
      <c r="E7" s="63" t="s">
        <v>127</v>
      </c>
      <c r="F7" s="66"/>
    </row>
    <row r="8" spans="1:6" x14ac:dyDescent="0.2">
      <c r="A8" s="67"/>
      <c r="B8" s="66"/>
      <c r="C8" s="66"/>
      <c r="D8" s="66"/>
      <c r="E8" s="66"/>
      <c r="F8" s="66"/>
    </row>
    <row r="9" spans="1:6" x14ac:dyDescent="0.2">
      <c r="A9" s="67" t="s">
        <v>41</v>
      </c>
      <c r="B9" s="63" t="s">
        <v>46</v>
      </c>
      <c r="C9" s="63" t="s">
        <v>3</v>
      </c>
      <c r="D9" s="63" t="s">
        <v>48</v>
      </c>
      <c r="E9" s="63" t="s">
        <v>49</v>
      </c>
      <c r="F9" s="66"/>
    </row>
    <row r="10" spans="1:6" x14ac:dyDescent="0.2">
      <c r="A10" s="66"/>
      <c r="B10" s="63" t="s">
        <v>47</v>
      </c>
      <c r="C10" s="63" t="s">
        <v>4</v>
      </c>
      <c r="D10" s="63" t="s">
        <v>51</v>
      </c>
      <c r="E10" s="63" t="s">
        <v>51</v>
      </c>
      <c r="F10" s="66"/>
    </row>
    <row r="11" spans="1:6" x14ac:dyDescent="0.2">
      <c r="A11" s="66"/>
      <c r="B11" s="63" t="s">
        <v>50</v>
      </c>
      <c r="C11" s="63" t="s">
        <v>5</v>
      </c>
      <c r="D11" s="63" t="s">
        <v>53</v>
      </c>
      <c r="E11" s="63" t="s">
        <v>53</v>
      </c>
      <c r="F11" s="66"/>
    </row>
    <row r="12" spans="1:6" x14ac:dyDescent="0.2">
      <c r="A12" s="66"/>
      <c r="B12" s="63" t="s">
        <v>52</v>
      </c>
      <c r="C12" s="63" t="s">
        <v>6</v>
      </c>
      <c r="D12" s="63" t="s">
        <v>6</v>
      </c>
      <c r="E12" s="63" t="s">
        <v>6</v>
      </c>
      <c r="F12" s="66"/>
    </row>
    <row r="13" spans="1:6" x14ac:dyDescent="0.2">
      <c r="A13" s="66"/>
      <c r="B13" s="63" t="s">
        <v>54</v>
      </c>
      <c r="C13" s="63" t="s">
        <v>7</v>
      </c>
      <c r="D13" s="63" t="s">
        <v>56</v>
      </c>
      <c r="E13" s="63" t="s">
        <v>57</v>
      </c>
      <c r="F13" s="66"/>
    </row>
    <row r="14" spans="1:6" x14ac:dyDescent="0.2">
      <c r="A14" s="66"/>
      <c r="B14" s="63" t="s">
        <v>55</v>
      </c>
      <c r="C14" s="63" t="s">
        <v>8</v>
      </c>
      <c r="D14" s="63" t="s">
        <v>59</v>
      </c>
      <c r="E14" s="63" t="s">
        <v>60</v>
      </c>
      <c r="F14" s="66"/>
    </row>
    <row r="15" spans="1:6" x14ac:dyDescent="0.2">
      <c r="A15" s="66"/>
      <c r="B15" s="63" t="s">
        <v>58</v>
      </c>
      <c r="C15" s="63" t="s">
        <v>9</v>
      </c>
      <c r="D15" s="63" t="s">
        <v>62</v>
      </c>
      <c r="E15" s="63" t="s">
        <v>63</v>
      </c>
      <c r="F15" s="66"/>
    </row>
    <row r="16" spans="1:6" x14ac:dyDescent="0.2">
      <c r="A16" s="66"/>
      <c r="B16" s="63" t="s">
        <v>61</v>
      </c>
      <c r="C16" s="63" t="s">
        <v>10</v>
      </c>
      <c r="D16" s="63" t="s">
        <v>65</v>
      </c>
      <c r="E16" s="63" t="s">
        <v>66</v>
      </c>
      <c r="F16" s="66"/>
    </row>
    <row r="17" spans="1:6" x14ac:dyDescent="0.2">
      <c r="A17" s="66"/>
      <c r="B17" s="63" t="s">
        <v>64</v>
      </c>
      <c r="C17" s="63" t="s">
        <v>11</v>
      </c>
      <c r="D17" s="63" t="s">
        <v>11</v>
      </c>
      <c r="E17" s="63" t="s">
        <v>68</v>
      </c>
      <c r="F17" s="66"/>
    </row>
    <row r="18" spans="1:6" x14ac:dyDescent="0.2">
      <c r="A18" s="66"/>
      <c r="B18" s="63" t="s">
        <v>67</v>
      </c>
      <c r="C18" s="63" t="s">
        <v>12</v>
      </c>
      <c r="D18" s="63" t="s">
        <v>70</v>
      </c>
      <c r="E18" s="63" t="s">
        <v>71</v>
      </c>
      <c r="F18" s="66"/>
    </row>
    <row r="19" spans="1:6" x14ac:dyDescent="0.2">
      <c r="A19" s="66"/>
      <c r="B19" s="63" t="s">
        <v>69</v>
      </c>
      <c r="C19" s="63" t="s">
        <v>13</v>
      </c>
      <c r="D19" s="63" t="s">
        <v>73</v>
      </c>
      <c r="E19" s="63" t="s">
        <v>74</v>
      </c>
      <c r="F19" s="66"/>
    </row>
    <row r="20" spans="1:6" x14ac:dyDescent="0.2">
      <c r="A20" s="66"/>
      <c r="B20" s="63" t="s">
        <v>72</v>
      </c>
      <c r="C20" s="63" t="s">
        <v>14</v>
      </c>
      <c r="D20" s="63" t="s">
        <v>76</v>
      </c>
      <c r="E20" s="63" t="s">
        <v>77</v>
      </c>
      <c r="F20" s="66"/>
    </row>
    <row r="21" spans="1:6" x14ac:dyDescent="0.2">
      <c r="A21" s="66"/>
      <c r="B21" s="63" t="s">
        <v>75</v>
      </c>
      <c r="C21" s="63" t="s">
        <v>15</v>
      </c>
      <c r="D21" s="63" t="s">
        <v>79</v>
      </c>
      <c r="E21" s="63" t="s">
        <v>80</v>
      </c>
      <c r="F21" s="66"/>
    </row>
    <row r="22" spans="1:6" x14ac:dyDescent="0.2">
      <c r="A22" s="66"/>
      <c r="B22" s="63" t="s">
        <v>78</v>
      </c>
      <c r="C22" s="63" t="s">
        <v>16</v>
      </c>
      <c r="D22" s="63" t="s">
        <v>82</v>
      </c>
      <c r="E22" s="63" t="s">
        <v>83</v>
      </c>
      <c r="F22" s="66"/>
    </row>
    <row r="23" spans="1:6" x14ac:dyDescent="0.2">
      <c r="A23" s="66"/>
      <c r="B23" s="63" t="s">
        <v>81</v>
      </c>
      <c r="C23" s="63" t="s">
        <v>85</v>
      </c>
      <c r="D23" s="63" t="s">
        <v>86</v>
      </c>
      <c r="E23" s="63" t="s">
        <v>87</v>
      </c>
      <c r="F23" s="66"/>
    </row>
    <row r="24" spans="1:6" x14ac:dyDescent="0.2">
      <c r="A24" s="66"/>
      <c r="B24" s="63" t="s">
        <v>84</v>
      </c>
      <c r="C24" s="63" t="s">
        <v>89</v>
      </c>
      <c r="D24" s="63" t="s">
        <v>90</v>
      </c>
      <c r="E24" s="63" t="s">
        <v>91</v>
      </c>
      <c r="F24" s="66"/>
    </row>
    <row r="25" spans="1:6" x14ac:dyDescent="0.2">
      <c r="A25" s="66"/>
      <c r="B25" s="63" t="s">
        <v>88</v>
      </c>
      <c r="C25" s="63" t="s">
        <v>17</v>
      </c>
      <c r="D25" s="63" t="s">
        <v>93</v>
      </c>
      <c r="E25" s="63" t="s">
        <v>94</v>
      </c>
      <c r="F25" s="66"/>
    </row>
    <row r="26" spans="1:6" x14ac:dyDescent="0.2">
      <c r="A26" s="66"/>
      <c r="B26" s="63" t="s">
        <v>92</v>
      </c>
      <c r="C26" s="63" t="s">
        <v>0</v>
      </c>
      <c r="D26" s="63" t="s">
        <v>96</v>
      </c>
      <c r="E26" s="63" t="s">
        <v>97</v>
      </c>
      <c r="F26" s="66"/>
    </row>
    <row r="27" spans="1:6" x14ac:dyDescent="0.2">
      <c r="A27" s="66"/>
      <c r="B27" s="63" t="s">
        <v>95</v>
      </c>
      <c r="C27" s="63" t="s">
        <v>18</v>
      </c>
      <c r="D27" s="63" t="s">
        <v>99</v>
      </c>
      <c r="E27" s="63" t="s">
        <v>99</v>
      </c>
      <c r="F27" s="66"/>
    </row>
    <row r="28" spans="1:6" x14ac:dyDescent="0.2">
      <c r="A28" s="66"/>
      <c r="B28" s="63" t="s">
        <v>98</v>
      </c>
      <c r="C28" s="63" t="s">
        <v>19</v>
      </c>
      <c r="D28" s="63" t="s">
        <v>101</v>
      </c>
      <c r="E28" s="63" t="s">
        <v>101</v>
      </c>
      <c r="F28" s="66"/>
    </row>
    <row r="29" spans="1:6" x14ac:dyDescent="0.2">
      <c r="A29" s="66"/>
      <c r="B29" s="63" t="s">
        <v>100</v>
      </c>
      <c r="C29" s="63" t="s">
        <v>20</v>
      </c>
      <c r="D29" s="63" t="s">
        <v>20</v>
      </c>
      <c r="E29" s="63" t="s">
        <v>103</v>
      </c>
      <c r="F29" s="66"/>
    </row>
    <row r="30" spans="1:6" x14ac:dyDescent="0.2">
      <c r="A30" s="66"/>
      <c r="B30" s="63" t="s">
        <v>102</v>
      </c>
      <c r="C30" s="63" t="s">
        <v>21</v>
      </c>
      <c r="D30" s="63" t="s">
        <v>105</v>
      </c>
      <c r="E30" s="63" t="s">
        <v>106</v>
      </c>
      <c r="F30" s="66"/>
    </row>
    <row r="31" spans="1:6" x14ac:dyDescent="0.2">
      <c r="A31" s="66"/>
      <c r="B31" s="63" t="s">
        <v>104</v>
      </c>
      <c r="C31" s="63" t="s">
        <v>22</v>
      </c>
      <c r="D31" s="63" t="s">
        <v>108</v>
      </c>
      <c r="E31" s="63" t="s">
        <v>109</v>
      </c>
      <c r="F31" s="66"/>
    </row>
    <row r="32" spans="1:6" x14ac:dyDescent="0.2">
      <c r="A32" s="66"/>
      <c r="B32" s="63" t="s">
        <v>107</v>
      </c>
      <c r="C32" s="63" t="s">
        <v>23</v>
      </c>
      <c r="D32" s="63" t="s">
        <v>111</v>
      </c>
      <c r="E32" s="63" t="s">
        <v>111</v>
      </c>
      <c r="F32" s="66"/>
    </row>
    <row r="33" spans="1:6" x14ac:dyDescent="0.2">
      <c r="A33" s="66"/>
      <c r="B33" s="63" t="s">
        <v>110</v>
      </c>
      <c r="C33" s="63" t="s">
        <v>24</v>
      </c>
      <c r="D33" s="63" t="s">
        <v>113</v>
      </c>
      <c r="E33" s="63" t="s">
        <v>114</v>
      </c>
      <c r="F33" s="66"/>
    </row>
    <row r="34" spans="1:6" x14ac:dyDescent="0.2">
      <c r="A34" s="66"/>
      <c r="B34" s="63" t="s">
        <v>112</v>
      </c>
      <c r="C34" s="63" t="s">
        <v>25</v>
      </c>
      <c r="D34" s="63" t="s">
        <v>116</v>
      </c>
      <c r="E34" s="63" t="s">
        <v>116</v>
      </c>
      <c r="F34" s="66"/>
    </row>
    <row r="35" spans="1:6" x14ac:dyDescent="0.2">
      <c r="A35" s="66"/>
      <c r="B35" s="63" t="s">
        <v>115</v>
      </c>
      <c r="C35" s="63" t="s">
        <v>26</v>
      </c>
      <c r="D35" s="63" t="s">
        <v>122</v>
      </c>
      <c r="E35" s="63" t="s">
        <v>123</v>
      </c>
      <c r="F35" s="66"/>
    </row>
    <row r="36" spans="1:6" x14ac:dyDescent="0.2">
      <c r="A36" s="66"/>
      <c r="B36" s="66"/>
      <c r="C36" s="66"/>
      <c r="D36" s="66"/>
      <c r="E36" s="66"/>
      <c r="F36" s="66"/>
    </row>
    <row r="37" spans="1:6" ht="14.25" x14ac:dyDescent="0.2">
      <c r="A37" s="66" t="s">
        <v>43</v>
      </c>
      <c r="B37" s="63" t="s">
        <v>117</v>
      </c>
      <c r="C37" s="70" t="s">
        <v>29</v>
      </c>
      <c r="D37" s="63" t="s">
        <v>124</v>
      </c>
      <c r="E37" s="63" t="s">
        <v>125</v>
      </c>
      <c r="F37" s="66"/>
    </row>
    <row r="38" spans="1:6" x14ac:dyDescent="0.2">
      <c r="A38" s="66" t="s">
        <v>41</v>
      </c>
      <c r="B38" s="71" t="s">
        <v>118</v>
      </c>
      <c r="C38" s="72" t="s">
        <v>119</v>
      </c>
      <c r="D38" s="72" t="s">
        <v>120</v>
      </c>
      <c r="E38" s="72" t="s">
        <v>121</v>
      </c>
      <c r="F38" s="66"/>
    </row>
    <row r="39" spans="1:6" x14ac:dyDescent="0.2">
      <c r="A39" s="66"/>
      <c r="B39" s="66"/>
      <c r="C39" s="66"/>
      <c r="D39" s="66"/>
      <c r="E39" s="66"/>
      <c r="F39" s="66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88C41012EA7A4582CB0FC3698DA9C0" ma:contentTypeVersion="6" ma:contentTypeDescription="Ein neues Dokument erstellen." ma:contentTypeScope="" ma:versionID="935339660ad15977cb1620ea380e3453">
  <xsd:schema xmlns:xsd="http://www.w3.org/2001/XMLSchema" xmlns:xs="http://www.w3.org/2001/XMLSchema" xmlns:p="http://schemas.microsoft.com/office/2006/metadata/properties" xmlns:ns1="http://schemas.microsoft.com/sharepoint/v3" xmlns:ns2="a5e24333-9f48-455d-a5fb-fc8ef11241a6" targetNamespace="http://schemas.microsoft.com/office/2006/metadata/properties" ma:root="true" ma:fieldsID="4e4b731cf1713c566146c44efefa2568" ns1:_="" ns2:_="">
    <xsd:import namespace="http://schemas.microsoft.com/sharepoint/v3"/>
    <xsd:import namespace="a5e24333-9f48-455d-a5fb-fc8ef11241a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itel_DE" minOccurs="0"/>
                <xsd:element ref="ns2:Titel_RM" minOccurs="0"/>
                <xsd:element ref="ns2:Titel_IT" minOccurs="0"/>
                <xsd:element ref="ns2:Kategorie" minOccurs="0"/>
                <xsd:element ref="ns2:Benutzerdefinierte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24333-9f48-455d-a5fb-fc8ef11241a6" elementFormDefault="qualified">
    <xsd:import namespace="http://schemas.microsoft.com/office/2006/documentManagement/types"/>
    <xsd:import namespace="http://schemas.microsoft.com/office/infopath/2007/PartnerControls"/>
    <xsd:element name="Titel_DE" ma:index="10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1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2" nillable="true" ma:displayName="Titel_IT" ma:internalName="Titel_IT">
      <xsd:simpleType>
        <xsd:restriction base="dms:Text">
          <xsd:maxLength value="255"/>
        </xsd:restriction>
      </xsd:simpleType>
    </xsd:element>
    <xsd:element name="Kategorie" ma:index="13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4" nillable="true" ma:displayName="Benutzerdefinierte ID" ma:internalName="Benutzerdefinierte_x0020_ID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tel_RM xmlns="a5e24333-9f48-455d-a5fb-fc8ef11241a6">PIB per abitanta u abitant e chantuns 2008-2021</Titel_RM>
    <Titel_IT xmlns="a5e24333-9f48-455d-a5fb-fc8ef11241a6">PIL per abitante e Cantoni 2008-2021</Titel_IT>
    <Benutzerdefinierte_x0020_ID xmlns="a5e24333-9f48-455d-a5fb-fc8ef11241a6">1002</Benutzerdefinierte_x0020_ID>
    <PublishingExpirationDate xmlns="http://schemas.microsoft.com/sharepoint/v3" xsi:nil="true"/>
    <Kategorie xmlns="a5e24333-9f48-455d-a5fb-fc8ef11241a6">BIP der Kantone</Kategorie>
    <Titel_DE xmlns="a5e24333-9f48-455d-a5fb-fc8ef11241a6">BIP pro Einwohner und Kantone 2008-2021</Titel_DE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9466830-069D-4782-B2C4-D20010BED0BB}"/>
</file>

<file path=customXml/itemProps2.xml><?xml version="1.0" encoding="utf-8"?>
<ds:datastoreItem xmlns:ds="http://schemas.openxmlformats.org/officeDocument/2006/customXml" ds:itemID="{6010A820-E98D-4579-AA04-0BDC3D1E86E9}"/>
</file>

<file path=customXml/itemProps3.xml><?xml version="1.0" encoding="utf-8"?>
<ds:datastoreItem xmlns:ds="http://schemas.openxmlformats.org/officeDocument/2006/customXml" ds:itemID="{759FE2FF-4443-45D8-A0B7-ABBB6B3ABC6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BIP Kantone, 2008-2021</vt:lpstr>
      <vt:lpstr>Uebersetzungen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pro Einwohner und Kantone</dc:title>
  <dc:creator>Luzius.Stricker@awt.gr.ch</dc:creator>
  <cp:lastModifiedBy>Stricker Luzius</cp:lastModifiedBy>
  <dcterms:created xsi:type="dcterms:W3CDTF">2012-12-14T09:03:45Z</dcterms:created>
  <dcterms:modified xsi:type="dcterms:W3CDTF">2024-03-11T12:50:52Z</dcterms:modified>
  <cp:category>BIP der Kantone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0x0101001888C41012EA7A4582CB0FC3698DA9C0</vt:lpwstr>
  </property>
</Properties>
</file>