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4 VOLKSWIRTSCHAFT\BIP der Kantone (BFS)\"/>
    </mc:Choice>
  </mc:AlternateContent>
  <workbookProtection lockStructure="1"/>
  <bookViews>
    <workbookView xWindow="-15" yWindow="-15" windowWidth="14400" windowHeight="14700"/>
  </bookViews>
  <sheets>
    <sheet name="BWS nach Aktivitäten" sheetId="1" r:id="rId1"/>
    <sheet name="Uebersetzungen" sheetId="2" state="hidden" r:id="rId2"/>
  </sheets>
  <calcPr calcId="162913"/>
</workbook>
</file>

<file path=xl/calcChain.xml><?xml version="1.0" encoding="utf-8"?>
<calcChain xmlns="http://schemas.openxmlformats.org/spreadsheetml/2006/main">
  <c r="A46" i="1" l="1"/>
  <c r="A48" i="1"/>
  <c r="A49" i="1"/>
  <c r="A44" i="1"/>
  <c r="A33" i="1"/>
  <c r="B43" i="1"/>
  <c r="B42" i="1"/>
  <c r="B41" i="1"/>
  <c r="B40" i="1"/>
  <c r="B39" i="1"/>
  <c r="B38" i="1"/>
  <c r="B37" i="1"/>
  <c r="B36" i="1"/>
  <c r="B32" i="1"/>
  <c r="B31" i="1"/>
  <c r="B30" i="1"/>
  <c r="B29" i="1"/>
  <c r="B28" i="1"/>
  <c r="B27" i="1"/>
  <c r="B26" i="1"/>
  <c r="B25" i="1"/>
  <c r="A35" i="1"/>
  <c r="A24" i="1"/>
  <c r="A22" i="1"/>
  <c r="B21" i="1"/>
  <c r="B20" i="1"/>
  <c r="B19" i="1"/>
  <c r="B18" i="1"/>
  <c r="B17" i="1"/>
  <c r="B16" i="1"/>
  <c r="B15" i="1"/>
  <c r="B14" i="1"/>
  <c r="A13" i="1"/>
  <c r="B11" i="1"/>
  <c r="A11" i="1"/>
  <c r="A9" i="1" l="1"/>
  <c r="A7" i="1"/>
</calcChain>
</file>

<file path=xl/sharedStrings.xml><?xml version="1.0" encoding="utf-8"?>
<sst xmlns="http://schemas.openxmlformats.org/spreadsheetml/2006/main" count="148" uniqueCount="93">
  <si>
    <t>A</t>
  </si>
  <si>
    <t>Landwirtschaft, Forstwirtschaft und Fischerei</t>
  </si>
  <si>
    <t>Bergbau und Gewinnung von Steinen und Erden, Herstellung von Waren, Bau</t>
  </si>
  <si>
    <t>Handel und Reparatur von Fahrzeugen, Transport, Informationsdienstleistungen und Telekommunikation, Beherbergung und Gastronomie</t>
  </si>
  <si>
    <t>K</t>
  </si>
  <si>
    <t>Erbringung von Finanzdienstleistungen und Versicherungen</t>
  </si>
  <si>
    <t>Grundstücks- und Wohnungswesen, sonstige freiberufliche, wissenschaftliche und technische Tätigkeiten, wirtschaftlichen Dienstleistungen, Kunst, Unterhaltung und Erholung, sonstige Dienstleistungen</t>
  </si>
  <si>
    <t>O</t>
  </si>
  <si>
    <t>Öffentliche Verwaltung</t>
  </si>
  <si>
    <t>Energieversorgung, Wasserversorgung, Sammlung, Behandlung und Beseitigung von Abfällen, Erziehung und Unterricht, Gesundheitswesen</t>
  </si>
  <si>
    <t>T</t>
  </si>
  <si>
    <t>Private Haushalte als Hersteller</t>
  </si>
  <si>
    <t>Veränderung gegenüber dem Vorjahr in %, zu laufenden Preisen</t>
  </si>
  <si>
    <t>Sektionengruppen</t>
  </si>
  <si>
    <t>Aktivitäten</t>
  </si>
  <si>
    <t>BCF</t>
  </si>
  <si>
    <t>DEPQ</t>
  </si>
  <si>
    <t>GHIJ</t>
  </si>
  <si>
    <t>LMNRS</t>
  </si>
  <si>
    <t>Total</t>
  </si>
  <si>
    <t/>
  </si>
  <si>
    <t>Bruttowertschöpfung (BWS) des Kantons Graubünden nach Aktivitäten</t>
  </si>
  <si>
    <t>.</t>
  </si>
  <si>
    <t>Quelle: BFS (BIP der Kantone)</t>
  </si>
  <si>
    <t>Bemerkung: Als Folge der Revision des Produktionskontos der Volkswirtschaftlichen Gesamtrechnung im Jahr 2022 wurden auch die Reihen des BIP und der BWS nach Kantonen und Grossregionen 2022 vollständig revidiert.</t>
  </si>
  <si>
    <t>2021p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</si>
  <si>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</si>
  <si>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</si>
  <si>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</si>
  <si>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</si>
  <si>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</si>
  <si>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</si>
  <si>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</si>
  <si>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</si>
  <si>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</si>
  <si>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</si>
  <si>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</si>
  <si>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</si>
  <si>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</si>
  <si>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</si>
  <si>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Totale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</si>
  <si>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</si>
  <si>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</si>
  <si>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</si>
  <si>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</si>
  <si>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</si>
  <si>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</si>
  <si>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</si>
  <si>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</si>
  <si>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</si>
  <si>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</si>
  <si>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</si>
  <si>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</si>
  <si>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</si>
  <si>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</si>
  <si>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</si>
  <si>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</si>
  <si>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</si>
  <si>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</si>
  <si>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Funtauna: UST (PIB dals chantuns)</t>
  </si>
  <si>
    <t>Fonte: BFS (PIL dei cantoni)</t>
  </si>
  <si>
    <t>Letztmals aktualisiert am: 08.03.2024</t>
  </si>
  <si>
    <t>Ultima actualisaziun: 08.03.2024</t>
  </si>
  <si>
    <t>Ultimo aggiornamento: 08.03.2024</t>
  </si>
  <si>
    <t>In Millionen CHF zu laufenden Preisen</t>
  </si>
  <si>
    <t>En milliuns francs a pretschs currents</t>
  </si>
  <si>
    <t>Milioni di CHF a prezzi correnti</t>
  </si>
  <si>
    <t>Valore aggiunto lordo (VAL) del Cantone dei Grigioni per attività</t>
  </si>
  <si>
    <t>Gruppi di sezioni</t>
  </si>
  <si>
    <t>Attività</t>
  </si>
  <si>
    <t>Valur agiuntada brutta (SNB) dal chantun Grischun tenor activitads</t>
  </si>
  <si>
    <t>Agricultura, selvicultura e pestga</t>
  </si>
  <si>
    <t>Industria da minieras ed explotaziun da crappa e da terra, producziun da martganzia, construcziun</t>
  </si>
  <si>
    <t>Provediment d'energia, provediment d'aua, rimnada, tractament e dismessa da ruments, educaziun ed instrucziun, fatgs da sanadad</t>
  </si>
  <si>
    <t>Commerzi e reparatura da vehichels, transport, servetschs d'infurmaziun e telecommunicaziun, alloschament e gastronomia</t>
  </si>
  <si>
    <t>Fatgs immobigliars ed abitaziuns, autras activitads professiunalas libras, scientificas e tecnicas, servetschs economics, art, divertiment e recreaziun, ulteriurs servetschs</t>
  </si>
  <si>
    <t>Chasadas privatas sco producentas</t>
  </si>
  <si>
    <t>Furniziun da prestaziuns finanzialas ed assicuranzas</t>
  </si>
  <si>
    <t>Administraziun publica</t>
  </si>
  <si>
    <t>Agricoltura, silvicoltura e pesca</t>
  </si>
  <si>
    <t>Industria estrattiva e mineraria, fabbricazione di merci, costruzioni</t>
  </si>
  <si>
    <t>Energia, approvvigionamento idrico, raccolta, trattamento e smaltimento dei rifiuti, istruzione, sanità</t>
  </si>
  <si>
    <t>Commercio e riparazione di veicoli, trasporti, servizi di informazione e telecomunicazioni, alberghi e ristoranti</t>
  </si>
  <si>
    <t>Servizi finanziari e assicurativi</t>
  </si>
  <si>
    <t>Servizi immobiliari e abitativi, altre attività professionali, scientifiche e tecniche, servizi economici, arti, intrattenimento e ricreazione, altri servizi</t>
  </si>
  <si>
    <t>Pubblica amministrazione</t>
  </si>
  <si>
    <t>I nuclei familiari come produttori</t>
  </si>
  <si>
    <t>Nota: In seguito alla revisione del conto della produzione dei conti nazionali nel 2022, anche le serie del PIL e del VAL per cantone e per regione sono state interamente riviste nel 2022.</t>
  </si>
  <si>
    <t>Remartga: En consequenza da la revisiun dal conto da producziun dal quint general da l'economia publica l'onn 2022 èn er las retschas dal PIB e dal UFE vegnidas revedidas cumplettamain tenor chantuns e regiuns grondas l'onn 2022.</t>
  </si>
  <si>
    <t>Gruppas da secziuns</t>
  </si>
  <si>
    <t>Activitads</t>
  </si>
  <si>
    <t>Midada envers l'onn precedent en %, a pretschs currents</t>
  </si>
  <si>
    <t>Variazione rispetto all'anno precedente in % a prezzi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</si>
</sst>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##,###,###,##0"/>
    <numFmt numFmtId="166" formatCode="##0.0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i/>
      <sz val="10"/>
      <color theme="1"/>
      <name val="Arial"/>
      <family val="2"/>
    </font>
    <font>
      <sz val="8"/>
      <color rgb="FF000000"/>
      <name val="Segoe UI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/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/>
    <xf numFmtId="0" fontId="0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horizontal="center" wrapText="1"/>
    </xf>
    <xf numFmtId="165" fontId="6" fillId="3" borderId="0" xfId="0" applyNumberFormat="1" applyFont="1" applyFill="1" applyBorder="1" applyAlignment="1" applyProtection="1">
      <alignment horizontal="right" wrapText="1" indent="1"/>
    </xf>
    <xf numFmtId="166" fontId="6" fillId="3" borderId="0" xfId="0" applyNumberFormat="1" applyFont="1" applyFill="1" applyBorder="1" applyAlignment="1" applyProtection="1">
      <alignment horizontal="right" wrapText="1" indent="1"/>
    </xf>
    <xf numFmtId="3" fontId="12" fillId="2" borderId="0" xfId="0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0" fontId="5" fillId="3" borderId="4" xfId="0" applyNumberFormat="1" applyFont="1" applyFill="1" applyBorder="1" applyAlignment="1" applyProtection="1">
      <alignment horizontal="center" wrapText="1"/>
    </xf>
    <xf numFmtId="166" fontId="5" fillId="3" borderId="4" xfId="0" applyNumberFormat="1" applyFont="1" applyFill="1" applyBorder="1" applyAlignment="1" applyProtection="1">
      <alignment horizontal="right" vertical="top" wrapText="1" inden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2" borderId="6" xfId="0" applyFont="1" applyFill="1" applyBorder="1"/>
    <xf numFmtId="165" fontId="5" fillId="3" borderId="4" xfId="0" applyNumberFormat="1" applyFont="1" applyFill="1" applyBorder="1" applyAlignment="1" applyProtection="1">
      <alignment vertical="top" wrapText="1"/>
    </xf>
    <xf numFmtId="165" fontId="5" fillId="3" borderId="7" xfId="0" applyNumberFormat="1" applyFont="1" applyFill="1" applyBorder="1" applyAlignment="1" applyProtection="1">
      <alignment vertical="top" wrapText="1"/>
    </xf>
    <xf numFmtId="166" fontId="5" fillId="3" borderId="4" xfId="0" applyNumberFormat="1" applyFont="1" applyFill="1" applyBorder="1" applyAlignment="1" applyProtection="1">
      <alignment vertical="top" wrapText="1"/>
    </xf>
    <xf numFmtId="166" fontId="5" fillId="3" borderId="7" xfId="0" applyNumberFormat="1" applyFont="1" applyFill="1" applyBorder="1" applyAlignment="1" applyProtection="1">
      <alignment vertical="top" wrapText="1"/>
    </xf>
    <xf numFmtId="0" fontId="4" fillId="3" borderId="8" xfId="0" applyNumberFormat="1" applyFont="1" applyFill="1" applyBorder="1" applyAlignment="1" applyProtection="1">
      <alignment horizontal="left" wrapText="1" indent="1"/>
    </xf>
    <xf numFmtId="165" fontId="4" fillId="3" borderId="8" xfId="0" applyNumberFormat="1" applyFont="1" applyFill="1" applyBorder="1" applyAlignment="1" applyProtection="1">
      <alignment vertical="top" wrapText="1"/>
    </xf>
    <xf numFmtId="165" fontId="4" fillId="3" borderId="9" xfId="0" applyNumberFormat="1" applyFont="1" applyFill="1" applyBorder="1" applyAlignment="1" applyProtection="1">
      <alignment vertical="top" wrapText="1"/>
    </xf>
    <xf numFmtId="165" fontId="4" fillId="3" borderId="10" xfId="0" applyNumberFormat="1" applyFont="1" applyFill="1" applyBorder="1" applyAlignment="1" applyProtection="1">
      <alignment vertical="top" wrapText="1"/>
    </xf>
    <xf numFmtId="165" fontId="4" fillId="3" borderId="11" xfId="0" applyNumberFormat="1" applyFont="1" applyFill="1" applyBorder="1" applyAlignment="1" applyProtection="1">
      <alignment vertical="top" wrapText="1"/>
    </xf>
    <xf numFmtId="0" fontId="4" fillId="3" borderId="12" xfId="0" applyNumberFormat="1" applyFont="1" applyFill="1" applyBorder="1" applyAlignment="1" applyProtection="1">
      <alignment horizontal="left" vertical="top" wrapText="1" indent="1"/>
    </xf>
    <xf numFmtId="0" fontId="4" fillId="3" borderId="13" xfId="0" applyNumberFormat="1" applyFont="1" applyFill="1" applyBorder="1" applyAlignment="1" applyProtection="1">
      <alignment horizontal="left" vertical="top" wrapText="1" indent="1"/>
    </xf>
    <xf numFmtId="0" fontId="5" fillId="3" borderId="14" xfId="0" applyNumberFormat="1" applyFont="1" applyFill="1" applyBorder="1" applyAlignment="1" applyProtection="1">
      <alignment horizontal="left" vertical="top" wrapText="1" indent="1"/>
    </xf>
    <xf numFmtId="0" fontId="4" fillId="3" borderId="15" xfId="0" applyNumberFormat="1" applyFont="1" applyFill="1" applyBorder="1" applyAlignment="1" applyProtection="1">
      <alignment horizontal="left" vertical="top" wrapText="1" indent="1"/>
    </xf>
    <xf numFmtId="166" fontId="4" fillId="3" borderId="8" xfId="0" applyNumberFormat="1" applyFont="1" applyFill="1" applyBorder="1" applyAlignment="1" applyProtection="1">
      <alignment horizontal="right" vertical="top" wrapText="1" indent="1"/>
    </xf>
    <xf numFmtId="166" fontId="4" fillId="3" borderId="10" xfId="0" applyNumberFormat="1" applyFont="1" applyFill="1" applyBorder="1" applyAlignment="1" applyProtection="1">
      <alignment horizontal="right" vertical="top" wrapText="1" indent="1"/>
    </xf>
    <xf numFmtId="166" fontId="4" fillId="3" borderId="8" xfId="0" applyNumberFormat="1" applyFont="1" applyFill="1" applyBorder="1" applyAlignment="1" applyProtection="1">
      <alignment vertical="top" wrapText="1"/>
    </xf>
    <xf numFmtId="166" fontId="4" fillId="3" borderId="9" xfId="0" applyNumberFormat="1" applyFont="1" applyFill="1" applyBorder="1" applyAlignment="1" applyProtection="1">
      <alignment vertical="top" wrapText="1"/>
    </xf>
    <xf numFmtId="166" fontId="4" fillId="3" borderId="10" xfId="0" applyNumberFormat="1" applyFont="1" applyFill="1" applyBorder="1" applyAlignment="1" applyProtection="1">
      <alignment vertical="top" wrapText="1"/>
    </xf>
    <xf numFmtId="166" fontId="4" fillId="3" borderId="11" xfId="0" applyNumberFormat="1" applyFont="1" applyFill="1" applyBorder="1" applyAlignment="1" applyProtection="1">
      <alignment vertical="top" wrapText="1"/>
    </xf>
    <xf numFmtId="0" fontId="9" fillId="2" borderId="16" xfId="0" applyFont="1" applyFill="1" applyBorder="1"/>
    <xf numFmtId="0" fontId="5" fillId="3" borderId="0" xfId="0" applyNumberFormat="1" applyFont="1" applyFill="1" applyBorder="1" applyAlignment="1" applyProtection="1">
      <alignment horizontal="left" vertical="top" wrapText="1" indent="1"/>
    </xf>
    <xf numFmtId="0" fontId="5" fillId="3" borderId="0" xfId="0" applyNumberFormat="1" applyFont="1" applyFill="1" applyBorder="1" applyAlignment="1" applyProtection="1">
      <alignment horizontal="center" wrapText="1"/>
    </xf>
    <xf numFmtId="166" fontId="5" fillId="3" borderId="0" xfId="0" applyNumberFormat="1" applyFont="1" applyFill="1" applyBorder="1" applyAlignment="1" applyProtection="1">
      <alignment horizontal="right" vertical="top" wrapText="1" indent="1"/>
    </xf>
    <xf numFmtId="166" fontId="5" fillId="3" borderId="0" xfId="0" applyNumberFormat="1" applyFont="1" applyFill="1" applyBorder="1" applyAlignment="1" applyProtection="1">
      <alignment vertical="top" wrapText="1"/>
    </xf>
    <xf numFmtId="0" fontId="0" fillId="2" borderId="0" xfId="0" applyFont="1" applyFill="1"/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</xf>
    <xf numFmtId="0" fontId="5" fillId="5" borderId="17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/>
    <xf numFmtId="0" fontId="0" fillId="2" borderId="0" xfId="0" applyFill="1"/>
    <xf numFmtId="0" fontId="1" fillId="0" borderId="0" xfId="0" applyFont="1" applyBorder="1" applyAlignment="1">
      <alignment horizontal="left" vertical="top" wrapText="1"/>
    </xf>
    <xf numFmtId="0" fontId="7" fillId="2" borderId="0" xfId="0" applyFont="1" applyFill="1"/>
    <xf numFmtId="0" fontId="1" fillId="8" borderId="0" xfId="0" applyFont="1" applyFill="1" applyBorder="1" applyAlignment="1">
      <alignment wrapText="1"/>
    </xf>
    <xf numFmtId="0" fontId="14" fillId="6" borderId="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4" fillId="7" borderId="0" xfId="0" applyFont="1" applyFill="1" applyBorder="1" applyAlignment="1">
      <alignment horizontal="left" vertical="top" wrapText="1"/>
    </xf>
    <xf numFmtId="0" fontId="1" fillId="7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1" fillId="3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top" wrapText="1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/>
    <xf numFmtId="0" fontId="0" fillId="0" borderId="16" xfId="0" applyBorder="1" applyAlignment="1"/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3616325</xdr:colOff>
      <xdr:row>5</xdr:row>
      <xdr:rowOff>4202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3524249</xdr:colOff>
      <xdr:row>0</xdr:row>
      <xdr:rowOff>9525</xdr:rowOff>
    </xdr:from>
    <xdr:to>
      <xdr:col>6</xdr:col>
      <xdr:colOff>181874</xdr:colOff>
      <xdr:row>4</xdr:row>
      <xdr:rowOff>135998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876799" y="9525"/>
          <a:ext cx="24012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8"/>
  <dimension ref="A1:X49"/>
  <sheetViews>
    <sheetView showGridLines="0" tabSelected="1" zoomScaleNormal="100" workbookViewId="0"/>
  </sheetViews>
  <sheetFormatPr baseColWidth="10" defaultRowHeight="14.25" x14ac:dyDescent="0.2"/>
  <cols>
    <col min="1" max="1" width="17.75" style="1" customWidth="1"/>
    <col min="2" max="2" width="49.75" style="1" customWidth="1"/>
    <col min="3" max="3" width="6.375" style="1" bestFit="1" customWidth="1"/>
    <col min="4" max="4" width="6.5" style="1" bestFit="1" customWidth="1"/>
    <col min="5" max="8" width="6.375" style="1" bestFit="1" customWidth="1"/>
    <col min="9" max="9" width="6.5" style="24" bestFit="1" customWidth="1"/>
    <col min="10" max="11" width="6.5" style="1" bestFit="1" customWidth="1"/>
    <col min="12" max="14" width="6.375" style="1" bestFit="1" customWidth="1"/>
    <col min="15" max="15" width="6.375" style="1" customWidth="1"/>
    <col min="16" max="16" width="6.375" style="1" bestFit="1" customWidth="1"/>
    <col min="17" max="17" width="11.875" style="1" bestFit="1" customWidth="1"/>
    <col min="18" max="19" width="15.5" style="1" bestFit="1" customWidth="1"/>
    <col min="20" max="16384" width="11" style="1"/>
  </cols>
  <sheetData>
    <row r="1" spans="1:24" s="3" customFormat="1" ht="12.75" x14ac:dyDescent="0.2"/>
    <row r="2" spans="1:24" s="3" customFormat="1" ht="15.75" x14ac:dyDescent="0.25">
      <c r="B2" s="4"/>
      <c r="C2" s="57"/>
      <c r="D2" s="57"/>
    </row>
    <row r="3" spans="1:24" s="3" customFormat="1" ht="15.75" x14ac:dyDescent="0.25">
      <c r="B3" s="4"/>
      <c r="C3" s="57"/>
      <c r="D3" s="57"/>
    </row>
    <row r="4" spans="1:24" s="3" customFormat="1" ht="15.75" x14ac:dyDescent="0.25">
      <c r="B4" s="4"/>
      <c r="C4" s="57"/>
      <c r="D4" s="57"/>
    </row>
    <row r="5" spans="1:24" s="3" customFormat="1" ht="12.75" x14ac:dyDescent="0.2"/>
    <row r="6" spans="1:24" s="3" customFormat="1" x14ac:dyDescent="0.2">
      <c r="A6" s="5"/>
      <c r="B6" s="5"/>
      <c r="C6" s="5"/>
      <c r="D6" s="5"/>
      <c r="E6" s="5"/>
      <c r="F6" s="5"/>
      <c r="G6" s="5"/>
      <c r="H6" s="5"/>
      <c r="I6" s="23"/>
      <c r="J6" s="5"/>
      <c r="K6" s="5"/>
      <c r="L6" s="5"/>
      <c r="M6" s="5"/>
      <c r="N6" s="5"/>
      <c r="O6" s="5"/>
      <c r="P6" s="5"/>
    </row>
    <row r="7" spans="1:24" s="5" customFormat="1" ht="15.75" x14ac:dyDescent="0.2">
      <c r="A7" s="6" t="str">
        <f>VLOOKUP("&lt;Fachbereich&gt;",Uebersetzungen!$B$3:$E$18,Uebersetzungen!$B$2+1,FALSE)</f>
        <v>Daten &amp; Statistik</v>
      </c>
      <c r="B7" s="6"/>
      <c r="C7" s="6"/>
      <c r="D7" s="7"/>
      <c r="E7" s="7"/>
      <c r="F7" s="7"/>
      <c r="H7" s="7"/>
      <c r="I7" s="23"/>
      <c r="J7" s="7"/>
      <c r="K7" s="7"/>
      <c r="L7" s="7"/>
      <c r="M7" s="7"/>
      <c r="N7" s="7"/>
      <c r="O7" s="7"/>
      <c r="P7" s="7"/>
    </row>
    <row r="8" spans="1:24" x14ac:dyDescent="0.2">
      <c r="L8" s="2"/>
      <c r="M8" s="2"/>
      <c r="N8" s="2"/>
      <c r="O8" s="2"/>
      <c r="P8" s="2"/>
    </row>
    <row r="9" spans="1:24" ht="18" x14ac:dyDescent="0.2">
      <c r="A9" s="8" t="str">
        <f>VLOOKUP("&lt;Titel&gt;",Uebersetzungen!$B$3:$E$18,Uebersetzungen!$B$2+1,FALSE)</f>
        <v>Bruttowertschöpfung (BWS) des Kantons Graubünden nach Aktivitäten</v>
      </c>
      <c r="L9" s="2"/>
      <c r="M9" s="2"/>
      <c r="N9" s="2"/>
      <c r="O9" s="2"/>
      <c r="P9" s="2"/>
    </row>
    <row r="10" spans="1:24" x14ac:dyDescent="0.2">
      <c r="L10" s="2"/>
      <c r="M10" s="2"/>
      <c r="N10" s="2"/>
      <c r="O10" s="2"/>
      <c r="P10" s="2"/>
    </row>
    <row r="11" spans="1:24" s="9" customFormat="1" ht="15" x14ac:dyDescent="0.2">
      <c r="A11" s="52" t="str">
        <f>VLOOKUP("&lt;SpaltenTitel_1&gt;",Uebersetzungen!$B$3:$E$32,Uebersetzungen!$B$2+1,FALSE)</f>
        <v>Sektionengruppen</v>
      </c>
      <c r="B11" s="52" t="str">
        <f>VLOOKUP("&lt;SpaltenTitel_2&gt;",Uebersetzungen!$B$3:$E$32,Uebersetzungen!$B$2+1,FALSE)</f>
        <v>Aktivitäten</v>
      </c>
      <c r="C11" s="53">
        <v>2008</v>
      </c>
      <c r="D11" s="53">
        <v>2009</v>
      </c>
      <c r="E11" s="53">
        <v>2010</v>
      </c>
      <c r="F11" s="53">
        <v>2011</v>
      </c>
      <c r="G11" s="53">
        <v>2012</v>
      </c>
      <c r="H11" s="54">
        <v>2013</v>
      </c>
      <c r="I11" s="54">
        <v>2014</v>
      </c>
      <c r="J11" s="54">
        <v>2015</v>
      </c>
      <c r="K11" s="54">
        <v>2016</v>
      </c>
      <c r="L11" s="54">
        <v>2017</v>
      </c>
      <c r="M11" s="53">
        <v>2018</v>
      </c>
      <c r="N11" s="52">
        <v>2019</v>
      </c>
      <c r="O11" s="52">
        <v>2020</v>
      </c>
      <c r="P11" s="55" t="s">
        <v>25</v>
      </c>
      <c r="Q11" s="56"/>
    </row>
    <row r="12" spans="1:24" s="9" customFormat="1" x14ac:dyDescent="0.2">
      <c r="A12" s="21"/>
      <c r="B12" s="22"/>
      <c r="C12" s="22"/>
      <c r="D12" s="22"/>
      <c r="E12" s="22"/>
      <c r="F12" s="22"/>
      <c r="G12" s="22"/>
      <c r="H12" s="22"/>
      <c r="I12" s="26"/>
      <c r="Q12" s="14"/>
      <c r="R12" s="14"/>
      <c r="S12" s="14"/>
      <c r="T12" s="15"/>
      <c r="U12" s="15"/>
      <c r="V12" s="16"/>
      <c r="W12" s="15"/>
      <c r="X12" s="15"/>
    </row>
    <row r="13" spans="1:24" s="9" customFormat="1" x14ac:dyDescent="0.2">
      <c r="A13" s="69" t="str">
        <f>VLOOKUP("&lt;SpaltenTitel_3&gt;",Uebersetzungen!$B$3:$E$32,Uebersetzungen!$B$2+1,FALSE)</f>
        <v>In Millionen CHF zu laufenden Preisen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71"/>
      <c r="O13" s="71"/>
      <c r="P13" s="72"/>
      <c r="Q13" s="17"/>
      <c r="R13" s="17"/>
      <c r="S13" s="17"/>
      <c r="T13" s="18"/>
      <c r="U13" s="18"/>
      <c r="V13" s="18"/>
      <c r="W13" s="18"/>
      <c r="X13" s="18"/>
    </row>
    <row r="14" spans="1:24" s="9" customFormat="1" x14ac:dyDescent="0.2">
      <c r="A14" s="36" t="s">
        <v>0</v>
      </c>
      <c r="B14" s="31" t="str">
        <f>VLOOKUP("&lt;Zeilentitel_1&gt;",Uebersetzungen!$B$3:$E$32,Uebersetzungen!$B$2+1,FALSE)</f>
        <v>Landwirtschaft, Forstwirtschaft und Fischerei</v>
      </c>
      <c r="C14" s="32">
        <v>98.059749999999994</v>
      </c>
      <c r="D14" s="32">
        <v>90.360870000000006</v>
      </c>
      <c r="E14" s="32">
        <v>88.29</v>
      </c>
      <c r="F14" s="32">
        <v>86.671040000000005</v>
      </c>
      <c r="G14" s="32">
        <v>86.523719999999997</v>
      </c>
      <c r="H14" s="32">
        <v>83.673109999999994</v>
      </c>
      <c r="I14" s="32">
        <v>105.18383</v>
      </c>
      <c r="J14" s="32">
        <v>96.624690000000001</v>
      </c>
      <c r="K14" s="32">
        <v>111.83996</v>
      </c>
      <c r="L14" s="32">
        <v>106.03570000000001</v>
      </c>
      <c r="M14" s="32">
        <v>110.52869</v>
      </c>
      <c r="N14" s="32">
        <v>110.46353999999999</v>
      </c>
      <c r="O14" s="32">
        <v>108.96612</v>
      </c>
      <c r="P14" s="33">
        <v>128.38238999999999</v>
      </c>
      <c r="Q14" s="17"/>
      <c r="R14" s="17"/>
      <c r="S14" s="17"/>
      <c r="T14" s="18"/>
      <c r="U14" s="18"/>
      <c r="V14" s="18"/>
      <c r="W14" s="18"/>
      <c r="X14" s="18"/>
    </row>
    <row r="15" spans="1:24" s="9" customFormat="1" ht="28.5" x14ac:dyDescent="0.2">
      <c r="A15" s="37" t="s">
        <v>15</v>
      </c>
      <c r="B15" s="31" t="str">
        <f>VLOOKUP("&lt;Zeilentitel_2&gt;",Uebersetzungen!$B$3:$E$32,Uebersetzungen!$B$2+1,FALSE)</f>
        <v>Bergbau und Gewinnung von Steinen und Erden, Herstellung von Waren, Bau</v>
      </c>
      <c r="C15" s="34">
        <v>2863.5935800000002</v>
      </c>
      <c r="D15" s="34">
        <v>2772.1172299999998</v>
      </c>
      <c r="E15" s="34">
        <v>2825.05872</v>
      </c>
      <c r="F15" s="34">
        <v>2942.3766999999998</v>
      </c>
      <c r="G15" s="34">
        <v>2952.4549999999999</v>
      </c>
      <c r="H15" s="34">
        <v>3030.5588899999998</v>
      </c>
      <c r="I15" s="34">
        <v>3040.6033400000001</v>
      </c>
      <c r="J15" s="34">
        <v>2919.9681399999999</v>
      </c>
      <c r="K15" s="34">
        <v>2976.5965099999999</v>
      </c>
      <c r="L15" s="34">
        <v>2968.4503300000001</v>
      </c>
      <c r="M15" s="34">
        <v>3143.4390899999999</v>
      </c>
      <c r="N15" s="34">
        <v>3236.32107</v>
      </c>
      <c r="O15" s="34">
        <v>3332.3198699999998</v>
      </c>
      <c r="P15" s="35">
        <v>3559.9455699999999</v>
      </c>
      <c r="Q15" s="17"/>
      <c r="R15" s="17"/>
      <c r="S15" s="17"/>
      <c r="T15" s="18"/>
      <c r="U15" s="18"/>
      <c r="V15" s="18"/>
      <c r="W15" s="18"/>
      <c r="X15" s="18"/>
    </row>
    <row r="16" spans="1:24" s="9" customFormat="1" ht="42.75" x14ac:dyDescent="0.2">
      <c r="A16" s="37" t="s">
        <v>16</v>
      </c>
      <c r="B16" s="31" t="str">
        <f>VLOOKUP("&lt;Zeilentitel_3&gt;",Uebersetzungen!$B$3:$E$32,Uebersetzungen!$B$2+1,FALSE)</f>
        <v>Energieversorgung, Wasserversorgung, Sammlung, Behandlung und Beseitigung von Abfällen, Erziehung und Unterricht, Gesundheitswesen</v>
      </c>
      <c r="C16" s="34">
        <v>1426.5818899999999</v>
      </c>
      <c r="D16" s="34">
        <v>1482.3642299999999</v>
      </c>
      <c r="E16" s="34">
        <v>1496.8716400000001</v>
      </c>
      <c r="F16" s="34">
        <v>1522.93164</v>
      </c>
      <c r="G16" s="34">
        <v>1581.2741100000001</v>
      </c>
      <c r="H16" s="34">
        <v>1624.58728</v>
      </c>
      <c r="I16" s="34">
        <v>1563.96479</v>
      </c>
      <c r="J16" s="34">
        <v>1693.7462800000001</v>
      </c>
      <c r="K16" s="34">
        <v>1681.2731699999999</v>
      </c>
      <c r="L16" s="34">
        <v>1722.0211400000001</v>
      </c>
      <c r="M16" s="34">
        <v>1804.03117</v>
      </c>
      <c r="N16" s="34">
        <v>1919.79034</v>
      </c>
      <c r="O16" s="34">
        <v>1801.9793199999999</v>
      </c>
      <c r="P16" s="35">
        <v>1743.1003000000001</v>
      </c>
      <c r="Q16" s="17"/>
      <c r="R16" s="17"/>
      <c r="S16" s="17"/>
      <c r="T16" s="18"/>
      <c r="U16" s="18"/>
      <c r="V16" s="18"/>
      <c r="W16" s="18"/>
      <c r="X16" s="18"/>
    </row>
    <row r="17" spans="1:24" s="9" customFormat="1" ht="42.75" x14ac:dyDescent="0.2">
      <c r="A17" s="37" t="s">
        <v>17</v>
      </c>
      <c r="B17" s="31" t="str">
        <f>VLOOKUP("&lt;Zeilentitel_4&gt;",Uebersetzungen!$B$3:$E$32,Uebersetzungen!$B$2+1,FALSE)</f>
        <v>Handel und Reparatur von Fahrzeugen, Transport, Informationsdienstleistungen und Telekommunikation, Beherbergung und Gastronomie</v>
      </c>
      <c r="C17" s="34">
        <v>3505.45822</v>
      </c>
      <c r="D17" s="34">
        <v>3499.0560700000001</v>
      </c>
      <c r="E17" s="34">
        <v>3783.4221699999998</v>
      </c>
      <c r="F17" s="34">
        <v>3730.2283699999998</v>
      </c>
      <c r="G17" s="34">
        <v>3796.01226</v>
      </c>
      <c r="H17" s="34">
        <v>3868.5931700000001</v>
      </c>
      <c r="I17" s="34">
        <v>3884.8193500000002</v>
      </c>
      <c r="J17" s="34">
        <v>3735.2357400000001</v>
      </c>
      <c r="K17" s="34">
        <v>3710.19515</v>
      </c>
      <c r="L17" s="34">
        <v>3750.6129700000001</v>
      </c>
      <c r="M17" s="34">
        <v>3893.9878600000002</v>
      </c>
      <c r="N17" s="34">
        <v>3897.7259800000002</v>
      </c>
      <c r="O17" s="34">
        <v>3459.98504</v>
      </c>
      <c r="P17" s="35">
        <v>3744.57609</v>
      </c>
      <c r="Q17" s="17"/>
      <c r="R17" s="17"/>
      <c r="S17" s="17"/>
      <c r="T17" s="18"/>
      <c r="U17" s="18"/>
      <c r="V17" s="18"/>
      <c r="W17" s="18"/>
      <c r="X17" s="18"/>
    </row>
    <row r="18" spans="1:24" s="9" customFormat="1" ht="28.5" x14ac:dyDescent="0.2">
      <c r="A18" s="37" t="s">
        <v>4</v>
      </c>
      <c r="B18" s="31" t="str">
        <f>VLOOKUP("&lt;Zeilentitel_5&gt;",Uebersetzungen!$B$3:$E$32,Uebersetzungen!$B$2+1,FALSE)</f>
        <v>Erbringung von Finanzdienstleistungen und Versicherungen</v>
      </c>
      <c r="C18" s="34">
        <v>693.91058999999996</v>
      </c>
      <c r="D18" s="34">
        <v>707.52719999999999</v>
      </c>
      <c r="E18" s="34">
        <v>724.52728000000002</v>
      </c>
      <c r="F18" s="34">
        <v>712.42764</v>
      </c>
      <c r="G18" s="34">
        <v>752.06695999999999</v>
      </c>
      <c r="H18" s="34">
        <v>798.55852000000004</v>
      </c>
      <c r="I18" s="34">
        <v>728.11512000000005</v>
      </c>
      <c r="J18" s="34">
        <v>724.02979000000005</v>
      </c>
      <c r="K18" s="34">
        <v>737.33421999999996</v>
      </c>
      <c r="L18" s="34">
        <v>704.03800999999999</v>
      </c>
      <c r="M18" s="34">
        <v>766.91638999999998</v>
      </c>
      <c r="N18" s="34">
        <v>771.43284000000006</v>
      </c>
      <c r="O18" s="34">
        <v>790.67574000000002</v>
      </c>
      <c r="P18" s="35">
        <v>770.61562000000004</v>
      </c>
      <c r="Q18" s="17"/>
      <c r="R18" s="17"/>
      <c r="S18" s="17"/>
      <c r="T18" s="18"/>
      <c r="U18" s="18"/>
      <c r="V18" s="18"/>
      <c r="W18" s="18"/>
      <c r="X18" s="18"/>
    </row>
    <row r="19" spans="1:24" s="9" customFormat="1" ht="57" x14ac:dyDescent="0.2">
      <c r="A19" s="37" t="s">
        <v>18</v>
      </c>
      <c r="B19" s="31" t="str">
        <f>VLOOKUP("&lt;Zeilentitel_6&gt;",Uebersetzungen!$B$3:$E$32,Uebersetzungen!$B$2+1,FALSE)</f>
        <v>Grundstücks- und Wohnungswesen, sonstige freiberufliche, wissenschaftliche und technische Tätigkeiten, wirtschaftlichen Dienstleistungen, Kunst, Unterhaltung und Erholung, sonstige Dienstleistungen</v>
      </c>
      <c r="C19" s="34">
        <v>2569.2577000000001</v>
      </c>
      <c r="D19" s="34">
        <v>2589.0231600000002</v>
      </c>
      <c r="E19" s="34">
        <v>2591.3618900000001</v>
      </c>
      <c r="F19" s="34">
        <v>2806.9464699999999</v>
      </c>
      <c r="G19" s="34">
        <v>2814.9590899999998</v>
      </c>
      <c r="H19" s="34">
        <v>2914.5893599999999</v>
      </c>
      <c r="I19" s="34">
        <v>3005.5960300000002</v>
      </c>
      <c r="J19" s="34">
        <v>3061.6204200000002</v>
      </c>
      <c r="K19" s="34">
        <v>3103.70372</v>
      </c>
      <c r="L19" s="34">
        <v>3095.3977100000002</v>
      </c>
      <c r="M19" s="34">
        <v>3029.4375199999999</v>
      </c>
      <c r="N19" s="34">
        <v>3202.1087499999999</v>
      </c>
      <c r="O19" s="34">
        <v>3336.9650299999998</v>
      </c>
      <c r="P19" s="35">
        <v>3635.8747600000002</v>
      </c>
      <c r="Q19" s="17"/>
      <c r="R19" s="17"/>
      <c r="S19" s="17"/>
      <c r="T19" s="18"/>
      <c r="U19" s="18"/>
      <c r="V19" s="18"/>
      <c r="W19" s="18"/>
      <c r="X19" s="18"/>
    </row>
    <row r="20" spans="1:24" s="9" customFormat="1" x14ac:dyDescent="0.2">
      <c r="A20" s="37" t="s">
        <v>7</v>
      </c>
      <c r="B20" s="31" t="str">
        <f>VLOOKUP("&lt;Zeilentitel_7&gt;",Uebersetzungen!$B$3:$E$32,Uebersetzungen!$B$2+1,FALSE)</f>
        <v>Öffentliche Verwaltung</v>
      </c>
      <c r="C20" s="34">
        <v>1116.94787</v>
      </c>
      <c r="D20" s="34">
        <v>1156.01089</v>
      </c>
      <c r="E20" s="34">
        <v>1184.1120100000001</v>
      </c>
      <c r="F20" s="34">
        <v>1186.3511699999999</v>
      </c>
      <c r="G20" s="34">
        <v>1187.5666100000001</v>
      </c>
      <c r="H20" s="34">
        <v>1223.25179</v>
      </c>
      <c r="I20" s="34">
        <v>1299.48946</v>
      </c>
      <c r="J20" s="34">
        <v>1300.05312</v>
      </c>
      <c r="K20" s="34">
        <v>1320.03901</v>
      </c>
      <c r="L20" s="34">
        <v>1308.57332</v>
      </c>
      <c r="M20" s="34">
        <v>1293.9587300000001</v>
      </c>
      <c r="N20" s="34">
        <v>1329.33845</v>
      </c>
      <c r="O20" s="34">
        <v>1361.51115</v>
      </c>
      <c r="P20" s="35">
        <v>1400.6421499999999</v>
      </c>
      <c r="Q20" s="14"/>
      <c r="R20" s="14"/>
      <c r="S20" s="14"/>
      <c r="T20" s="15"/>
      <c r="U20" s="15"/>
      <c r="V20" s="15"/>
      <c r="W20" s="15"/>
      <c r="X20" s="15"/>
    </row>
    <row r="21" spans="1:24" s="9" customFormat="1" x14ac:dyDescent="0.2">
      <c r="A21" s="37" t="s">
        <v>10</v>
      </c>
      <c r="B21" s="31" t="str">
        <f>VLOOKUP("&lt;Zeilentitel_8&gt;",Uebersetzungen!$B$3:$E$32,Uebersetzungen!$B$2+1,FALSE)</f>
        <v>Private Haushalte als Hersteller</v>
      </c>
      <c r="C21" s="34">
        <v>48.898679999999999</v>
      </c>
      <c r="D21" s="34">
        <v>48.335070000000002</v>
      </c>
      <c r="E21" s="34">
        <v>47.615600000000001</v>
      </c>
      <c r="F21" s="34">
        <v>47.031559999999999</v>
      </c>
      <c r="G21" s="34">
        <v>48.313510000000001</v>
      </c>
      <c r="H21" s="34">
        <v>47.276949999999999</v>
      </c>
      <c r="I21" s="34">
        <v>49.3309</v>
      </c>
      <c r="J21" s="34">
        <v>51.303359999999998</v>
      </c>
      <c r="K21" s="34">
        <v>53.076090000000001</v>
      </c>
      <c r="L21" s="34">
        <v>53.514890000000001</v>
      </c>
      <c r="M21" s="34">
        <v>54.619630000000001</v>
      </c>
      <c r="N21" s="34">
        <v>56.401870000000002</v>
      </c>
      <c r="O21" s="34">
        <v>48.726509999999998</v>
      </c>
      <c r="P21" s="35">
        <v>51.295360000000002</v>
      </c>
      <c r="Q21" s="17"/>
      <c r="R21" s="17"/>
      <c r="S21" s="17"/>
      <c r="T21" s="18"/>
      <c r="U21" s="18"/>
      <c r="V21" s="18"/>
      <c r="W21" s="18"/>
      <c r="X21" s="18"/>
    </row>
    <row r="22" spans="1:24" s="9" customFormat="1" ht="15" x14ac:dyDescent="0.25">
      <c r="A22" s="38" t="str">
        <f>VLOOKUP("&lt;Zeilentitel_9&gt;",Uebersetzungen!$B$3:$E$32,Uebersetzungen!$B$2+1,FALSE)</f>
        <v>Total</v>
      </c>
      <c r="B22" s="19" t="s">
        <v>20</v>
      </c>
      <c r="C22" s="27">
        <v>12322.70829</v>
      </c>
      <c r="D22" s="27">
        <v>12344.79473</v>
      </c>
      <c r="E22" s="27">
        <v>12741.259330000001</v>
      </c>
      <c r="F22" s="27">
        <v>13034.964599999999</v>
      </c>
      <c r="G22" s="27">
        <v>13219.17128</v>
      </c>
      <c r="H22" s="27">
        <v>13591.08908</v>
      </c>
      <c r="I22" s="27">
        <v>13677.10284</v>
      </c>
      <c r="J22" s="27">
        <v>13582.581539999999</v>
      </c>
      <c r="K22" s="27">
        <v>13694.057849999999</v>
      </c>
      <c r="L22" s="27">
        <v>13708.64407</v>
      </c>
      <c r="M22" s="27">
        <v>14096.91908</v>
      </c>
      <c r="N22" s="27">
        <v>14523.582850000001</v>
      </c>
      <c r="O22" s="27">
        <v>14241.128769999999</v>
      </c>
      <c r="P22" s="28">
        <v>15034.43224</v>
      </c>
    </row>
    <row r="23" spans="1:24" s="9" customFormat="1" x14ac:dyDescent="0.2">
      <c r="A23" s="11" t="s">
        <v>20</v>
      </c>
      <c r="B23" s="11" t="s">
        <v>20</v>
      </c>
      <c r="C23" s="12" t="s">
        <v>22</v>
      </c>
      <c r="D23" s="12" t="s">
        <v>22</v>
      </c>
      <c r="E23" s="12" t="s">
        <v>22</v>
      </c>
      <c r="F23" s="12" t="s">
        <v>22</v>
      </c>
      <c r="G23" s="12" t="s">
        <v>22</v>
      </c>
      <c r="H23" s="12" t="s">
        <v>22</v>
      </c>
      <c r="I23" s="25"/>
    </row>
    <row r="24" spans="1:24" s="9" customFormat="1" x14ac:dyDescent="0.2">
      <c r="A24" s="69" t="str">
        <f>VLOOKUP("&lt;Zeilentitel_10&gt;",Uebersetzungen!$B$3:$E$32,Uebersetzungen!$B$2+1,FALSE)</f>
        <v>Veränderung gegenüber dem Vorjahr in %, zu laufenden Preisen</v>
      </c>
      <c r="B24" s="70"/>
      <c r="C24" s="70"/>
      <c r="D24" s="70"/>
      <c r="E24" s="70"/>
      <c r="F24" s="70"/>
      <c r="G24" s="70"/>
      <c r="H24" s="70"/>
      <c r="I24" s="70"/>
      <c r="J24" s="70"/>
      <c r="K24" s="73"/>
      <c r="L24" s="73"/>
      <c r="M24" s="73"/>
      <c r="N24" s="73"/>
      <c r="O24" s="73"/>
      <c r="P24" s="72"/>
    </row>
    <row r="25" spans="1:24" s="9" customFormat="1" x14ac:dyDescent="0.2">
      <c r="A25" s="36" t="s">
        <v>0</v>
      </c>
      <c r="B25" s="31" t="str">
        <f>VLOOKUP("&lt;Zeilentitel_1&gt;",Uebersetzungen!$B$3:$E$32,Uebersetzungen!$B$2+1,FALSE)</f>
        <v>Landwirtschaft, Forstwirtschaft und Fischerei</v>
      </c>
      <c r="C25" s="40" t="s">
        <v>22</v>
      </c>
      <c r="D25" s="40">
        <v>-7.85121</v>
      </c>
      <c r="E25" s="40">
        <v>-2.2917800000000002</v>
      </c>
      <c r="F25" s="40">
        <v>-1.83369</v>
      </c>
      <c r="G25" s="40">
        <v>-0.16997000000000001</v>
      </c>
      <c r="H25" s="40">
        <v>-3.2946</v>
      </c>
      <c r="I25" s="40">
        <v>25.70805</v>
      </c>
      <c r="J25" s="40">
        <v>-8.1373200000000008</v>
      </c>
      <c r="K25" s="40">
        <v>15.74677</v>
      </c>
      <c r="L25" s="42">
        <v>-5.1898</v>
      </c>
      <c r="M25" s="42">
        <v>4.2372399999999999</v>
      </c>
      <c r="N25" s="42">
        <v>-5.8939999999999999E-2</v>
      </c>
      <c r="O25" s="42">
        <v>-1.35558</v>
      </c>
      <c r="P25" s="43">
        <v>17.818629999999999</v>
      </c>
    </row>
    <row r="26" spans="1:24" s="9" customFormat="1" ht="28.5" x14ac:dyDescent="0.2">
      <c r="A26" s="39" t="s">
        <v>15</v>
      </c>
      <c r="B26" s="31" t="str">
        <f>VLOOKUP("&lt;Zeilentitel_2&gt;",Uebersetzungen!$B$3:$E$32,Uebersetzungen!$B$2+1,FALSE)</f>
        <v>Bergbau und Gewinnung von Steinen und Erden, Herstellung von Waren, Bau</v>
      </c>
      <c r="C26" s="41" t="s">
        <v>22</v>
      </c>
      <c r="D26" s="41">
        <v>-3.1944599999999999</v>
      </c>
      <c r="E26" s="41">
        <v>1.9097900000000001</v>
      </c>
      <c r="F26" s="41">
        <v>4.1527599999999998</v>
      </c>
      <c r="G26" s="41">
        <v>0.34251999999999999</v>
      </c>
      <c r="H26" s="41">
        <v>2.6453899999999999</v>
      </c>
      <c r="I26" s="41">
        <v>0.33144000000000001</v>
      </c>
      <c r="J26" s="41">
        <v>-3.9674800000000001</v>
      </c>
      <c r="K26" s="41">
        <v>1.9393499999999999</v>
      </c>
      <c r="L26" s="44">
        <v>-0.27367000000000002</v>
      </c>
      <c r="M26" s="44">
        <v>5.8949499999999997</v>
      </c>
      <c r="N26" s="44">
        <v>2.95479</v>
      </c>
      <c r="O26" s="44">
        <v>2.9662899999999999</v>
      </c>
      <c r="P26" s="45">
        <v>6.8308499999999999</v>
      </c>
    </row>
    <row r="27" spans="1:24" s="9" customFormat="1" ht="42.75" x14ac:dyDescent="0.2">
      <c r="A27" s="37" t="s">
        <v>16</v>
      </c>
      <c r="B27" s="31" t="str">
        <f>VLOOKUP("&lt;Zeilentitel_3&gt;",Uebersetzungen!$B$3:$E$32,Uebersetzungen!$B$2+1,FALSE)</f>
        <v>Energieversorgung, Wasserversorgung, Sammlung, Behandlung und Beseitigung von Abfällen, Erziehung und Unterricht, Gesundheitswesen</v>
      </c>
      <c r="C27" s="41" t="s">
        <v>22</v>
      </c>
      <c r="D27" s="41">
        <v>3.9102100000000002</v>
      </c>
      <c r="E27" s="41">
        <v>0.97867000000000004</v>
      </c>
      <c r="F27" s="41">
        <v>1.7409600000000001</v>
      </c>
      <c r="G27" s="41">
        <v>3.8309299999999999</v>
      </c>
      <c r="H27" s="41">
        <v>2.7391299999999998</v>
      </c>
      <c r="I27" s="41">
        <v>-3.73156</v>
      </c>
      <c r="J27" s="41">
        <v>8.2982399999999998</v>
      </c>
      <c r="K27" s="41">
        <v>-0.73641999999999996</v>
      </c>
      <c r="L27" s="44">
        <v>2.4236399999999998</v>
      </c>
      <c r="M27" s="44">
        <v>4.7624300000000002</v>
      </c>
      <c r="N27" s="44">
        <v>6.41669</v>
      </c>
      <c r="O27" s="44">
        <v>-6.13666</v>
      </c>
      <c r="P27" s="45">
        <v>-3.2674599999999998</v>
      </c>
    </row>
    <row r="28" spans="1:24" s="9" customFormat="1" ht="42.75" x14ac:dyDescent="0.2">
      <c r="A28" s="37" t="s">
        <v>17</v>
      </c>
      <c r="B28" s="31" t="str">
        <f>VLOOKUP("&lt;Zeilentitel_4&gt;",Uebersetzungen!$B$3:$E$32,Uebersetzungen!$B$2+1,FALSE)</f>
        <v>Handel und Reparatur von Fahrzeugen, Transport, Informationsdienstleistungen und Telekommunikation, Beherbergung und Gastronomie</v>
      </c>
      <c r="C28" s="41" t="s">
        <v>22</v>
      </c>
      <c r="D28" s="41">
        <v>-0.18262999999999999</v>
      </c>
      <c r="E28" s="41">
        <v>8.1269399999999994</v>
      </c>
      <c r="F28" s="41">
        <v>-1.4059699999999999</v>
      </c>
      <c r="G28" s="41">
        <v>1.7635400000000001</v>
      </c>
      <c r="H28" s="41">
        <v>1.9120299999999999</v>
      </c>
      <c r="I28" s="41">
        <v>0.41943000000000003</v>
      </c>
      <c r="J28" s="41">
        <v>-3.8504700000000001</v>
      </c>
      <c r="K28" s="41">
        <v>-0.67039000000000004</v>
      </c>
      <c r="L28" s="44">
        <v>1.0893699999999999</v>
      </c>
      <c r="M28" s="44">
        <v>3.8227099999999998</v>
      </c>
      <c r="N28" s="44">
        <v>9.6000000000000002E-2</v>
      </c>
      <c r="O28" s="44">
        <v>-11.23067</v>
      </c>
      <c r="P28" s="45">
        <v>8.2252100000000006</v>
      </c>
    </row>
    <row r="29" spans="1:24" s="9" customFormat="1" ht="28.5" x14ac:dyDescent="0.2">
      <c r="A29" s="37" t="s">
        <v>4</v>
      </c>
      <c r="B29" s="31" t="str">
        <f>VLOOKUP("&lt;Zeilentitel_5&gt;",Uebersetzungen!$B$3:$E$32,Uebersetzungen!$B$2+1,FALSE)</f>
        <v>Erbringung von Finanzdienstleistungen und Versicherungen</v>
      </c>
      <c r="C29" s="41" t="s">
        <v>22</v>
      </c>
      <c r="D29" s="41">
        <v>1.9622999999999999</v>
      </c>
      <c r="E29" s="41">
        <v>2.4027500000000002</v>
      </c>
      <c r="F29" s="41">
        <v>-1.67</v>
      </c>
      <c r="G29" s="41">
        <v>5.5639799999999999</v>
      </c>
      <c r="H29" s="41">
        <v>6.1818400000000002</v>
      </c>
      <c r="I29" s="41">
        <v>-8.8213200000000001</v>
      </c>
      <c r="J29" s="41">
        <v>-0.56108000000000002</v>
      </c>
      <c r="K29" s="41">
        <v>1.83755</v>
      </c>
      <c r="L29" s="44">
        <v>-4.5157600000000002</v>
      </c>
      <c r="M29" s="44">
        <v>8.9311100000000003</v>
      </c>
      <c r="N29" s="44">
        <v>0.58891000000000004</v>
      </c>
      <c r="O29" s="44">
        <v>2.49444</v>
      </c>
      <c r="P29" s="45">
        <v>-2.5370900000000001</v>
      </c>
    </row>
    <row r="30" spans="1:24" s="9" customFormat="1" ht="57" x14ac:dyDescent="0.2">
      <c r="A30" s="37" t="s">
        <v>18</v>
      </c>
      <c r="B30" s="31" t="str">
        <f>VLOOKUP("&lt;Zeilentitel_6&gt;",Uebersetzungen!$B$3:$E$32,Uebersetzungen!$B$2+1,FALSE)</f>
        <v>Grundstücks- und Wohnungswesen, sonstige freiberufliche, wissenschaftliche und technische Tätigkeiten, wirtschaftlichen Dienstleistungen, Kunst, Unterhaltung und Erholung, sonstige Dienstleistungen</v>
      </c>
      <c r="C30" s="41" t="s">
        <v>22</v>
      </c>
      <c r="D30" s="41">
        <v>0.76931000000000005</v>
      </c>
      <c r="E30" s="41">
        <v>9.0329999999999994E-2</v>
      </c>
      <c r="F30" s="41">
        <v>8.31935</v>
      </c>
      <c r="G30" s="41">
        <v>0.28545999999999999</v>
      </c>
      <c r="H30" s="41">
        <v>3.53931</v>
      </c>
      <c r="I30" s="41">
        <v>3.1224500000000002</v>
      </c>
      <c r="J30" s="41">
        <v>1.8640000000000001</v>
      </c>
      <c r="K30" s="41">
        <v>1.3745400000000001</v>
      </c>
      <c r="L30" s="44">
        <v>-0.26762000000000002</v>
      </c>
      <c r="M30" s="44">
        <v>-2.1309100000000001</v>
      </c>
      <c r="N30" s="44">
        <v>5.6997799999999996</v>
      </c>
      <c r="O30" s="44">
        <v>4.2114799999999999</v>
      </c>
      <c r="P30" s="45">
        <v>8.9575300000000002</v>
      </c>
    </row>
    <row r="31" spans="1:24" s="9" customFormat="1" x14ac:dyDescent="0.2">
      <c r="A31" s="37" t="s">
        <v>7</v>
      </c>
      <c r="B31" s="31" t="str">
        <f>VLOOKUP("&lt;Zeilentitel_7&gt;",Uebersetzungen!$B$3:$E$32,Uebersetzungen!$B$2+1,FALSE)</f>
        <v>Öffentliche Verwaltung</v>
      </c>
      <c r="C31" s="41" t="s">
        <v>22</v>
      </c>
      <c r="D31" s="41">
        <v>3.4973000000000001</v>
      </c>
      <c r="E31" s="41">
        <v>2.4308700000000001</v>
      </c>
      <c r="F31" s="41">
        <v>0.18909999999999999</v>
      </c>
      <c r="G31" s="41">
        <v>0.10245</v>
      </c>
      <c r="H31" s="41">
        <v>3.0049000000000001</v>
      </c>
      <c r="I31" s="41">
        <v>6.23238</v>
      </c>
      <c r="J31" s="41">
        <v>4.3369999999999999E-2</v>
      </c>
      <c r="K31" s="41">
        <v>1.53731</v>
      </c>
      <c r="L31" s="44">
        <v>-0.86858999999999997</v>
      </c>
      <c r="M31" s="44">
        <v>-1.11683</v>
      </c>
      <c r="N31" s="44">
        <v>2.7342200000000001</v>
      </c>
      <c r="O31" s="44">
        <v>2.4201999999999999</v>
      </c>
      <c r="P31" s="45">
        <v>2.8740899999999998</v>
      </c>
    </row>
    <row r="32" spans="1:24" s="9" customFormat="1" x14ac:dyDescent="0.2">
      <c r="A32" s="37" t="s">
        <v>10</v>
      </c>
      <c r="B32" s="31" t="str">
        <f>VLOOKUP("&lt;Zeilentitel_8&gt;",Uebersetzungen!$B$3:$E$32,Uebersetzungen!$B$2+1,FALSE)</f>
        <v>Private Haushalte als Hersteller</v>
      </c>
      <c r="C32" s="41" t="s">
        <v>22</v>
      </c>
      <c r="D32" s="41">
        <v>-1.1526000000000001</v>
      </c>
      <c r="E32" s="41">
        <v>-1.4884999999999999</v>
      </c>
      <c r="F32" s="41">
        <v>-1.22658</v>
      </c>
      <c r="G32" s="41">
        <v>2.72573</v>
      </c>
      <c r="H32" s="41">
        <v>-2.1454900000000001</v>
      </c>
      <c r="I32" s="41">
        <v>4.3445099999999996</v>
      </c>
      <c r="J32" s="41">
        <v>3.9984199999999999</v>
      </c>
      <c r="K32" s="41">
        <v>3.45539</v>
      </c>
      <c r="L32" s="44">
        <v>0.82672999999999996</v>
      </c>
      <c r="M32" s="44">
        <v>2.0643500000000001</v>
      </c>
      <c r="N32" s="44">
        <v>3.26301</v>
      </c>
      <c r="O32" s="44">
        <v>-13.60835</v>
      </c>
      <c r="P32" s="45">
        <v>5.2719800000000001</v>
      </c>
    </row>
    <row r="33" spans="1:16" s="9" customFormat="1" ht="15" x14ac:dyDescent="0.25">
      <c r="A33" s="38" t="str">
        <f>VLOOKUP("&lt;Zeilentitel_9&gt;",Uebersetzungen!$B$3:$E$32,Uebersetzungen!$B$2+1,FALSE)</f>
        <v>Total</v>
      </c>
      <c r="B33" s="19" t="s">
        <v>20</v>
      </c>
      <c r="C33" s="20" t="s">
        <v>22</v>
      </c>
      <c r="D33" s="20">
        <v>0.17923</v>
      </c>
      <c r="E33" s="20">
        <v>3.2115900000000002</v>
      </c>
      <c r="F33" s="20">
        <v>2.3051499999999998</v>
      </c>
      <c r="G33" s="20">
        <v>1.41317</v>
      </c>
      <c r="H33" s="20">
        <v>2.8134700000000001</v>
      </c>
      <c r="I33" s="20">
        <v>0.63287000000000004</v>
      </c>
      <c r="J33" s="20">
        <v>-0.69108999999999998</v>
      </c>
      <c r="K33" s="20">
        <v>0.82072999999999996</v>
      </c>
      <c r="L33" s="29">
        <v>0.10650999999999999</v>
      </c>
      <c r="M33" s="29">
        <v>2.8323399999999999</v>
      </c>
      <c r="N33" s="29">
        <v>3.0266500000000001</v>
      </c>
      <c r="O33" s="29">
        <v>-1.9448000000000001</v>
      </c>
      <c r="P33" s="30">
        <v>5.5705099999999996</v>
      </c>
    </row>
    <row r="34" spans="1:16" s="9" customFormat="1" x14ac:dyDescent="0.2">
      <c r="A34" s="11" t="s">
        <v>20</v>
      </c>
      <c r="B34" s="11" t="s">
        <v>20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  <c r="I34" s="25"/>
      <c r="K34" s="46"/>
      <c r="L34" s="46"/>
      <c r="M34" s="46"/>
      <c r="N34" s="46"/>
      <c r="O34" s="46"/>
      <c r="P34" s="46"/>
    </row>
    <row r="35" spans="1:16" s="9" customFormat="1" x14ac:dyDescent="0.2">
      <c r="A35" s="69" t="str">
        <f>VLOOKUP("&lt;Zeilentitel_10&gt;",Uebersetzungen!$B$3:$E$32,Uebersetzungen!$B$2+1,FALSE)</f>
        <v>Veränderung gegenüber dem Vorjahr in %, zu laufenden Preisen</v>
      </c>
      <c r="B35" s="70"/>
      <c r="C35" s="70"/>
      <c r="D35" s="70"/>
      <c r="E35" s="70"/>
      <c r="F35" s="70"/>
      <c r="G35" s="70"/>
      <c r="H35" s="70"/>
      <c r="I35" s="70"/>
      <c r="J35" s="70"/>
      <c r="K35" s="73"/>
      <c r="L35" s="73"/>
      <c r="M35" s="73"/>
      <c r="N35" s="73"/>
      <c r="O35" s="73"/>
      <c r="P35" s="72"/>
    </row>
    <row r="36" spans="1:16" s="9" customFormat="1" x14ac:dyDescent="0.2">
      <c r="A36" s="36" t="s">
        <v>0</v>
      </c>
      <c r="B36" s="31" t="str">
        <f>VLOOKUP("&lt;Zeilentitel_1&gt;",Uebersetzungen!$B$3:$E$32,Uebersetzungen!$B$2+1,FALSE)</f>
        <v>Landwirtschaft, Forstwirtschaft und Fischerei</v>
      </c>
      <c r="C36" s="40" t="s">
        <v>22</v>
      </c>
      <c r="D36" s="42">
        <v>3.1518099999999998</v>
      </c>
      <c r="E36" s="42">
        <v>-3.0872199999999999</v>
      </c>
      <c r="F36" s="42">
        <v>4.2091200000000004</v>
      </c>
      <c r="G36" s="42">
        <v>2.13822</v>
      </c>
      <c r="H36" s="42">
        <v>-10.48691</v>
      </c>
      <c r="I36" s="42">
        <v>22.428850000000001</v>
      </c>
      <c r="J36" s="42">
        <v>-13.24358</v>
      </c>
      <c r="K36" s="42">
        <v>8.4255600000000008</v>
      </c>
      <c r="L36" s="42">
        <v>-7.87012</v>
      </c>
      <c r="M36" s="42">
        <v>8.9845799999999993</v>
      </c>
      <c r="N36" s="42">
        <v>-3.2783199999999999</v>
      </c>
      <c r="O36" s="42">
        <v>-9.9622700000000002</v>
      </c>
      <c r="P36" s="43">
        <v>10.248570000000001</v>
      </c>
    </row>
    <row r="37" spans="1:16" s="9" customFormat="1" ht="28.5" x14ac:dyDescent="0.2">
      <c r="A37" s="37" t="s">
        <v>15</v>
      </c>
      <c r="B37" s="31" t="str">
        <f>VLOOKUP("&lt;Zeilentitel_2&gt;",Uebersetzungen!$B$3:$E$32,Uebersetzungen!$B$2+1,FALSE)</f>
        <v>Bergbau und Gewinnung von Steinen und Erden, Herstellung von Waren, Bau</v>
      </c>
      <c r="C37" s="41" t="s">
        <v>22</v>
      </c>
      <c r="D37" s="44">
        <v>-8.2807700000000004</v>
      </c>
      <c r="E37" s="44">
        <v>3.7673399999999999</v>
      </c>
      <c r="F37" s="44">
        <v>5.6988300000000001</v>
      </c>
      <c r="G37" s="44">
        <v>-0.73656999999999995</v>
      </c>
      <c r="H37" s="44">
        <v>2.6633800000000001</v>
      </c>
      <c r="I37" s="44">
        <v>0.60062000000000004</v>
      </c>
      <c r="J37" s="44">
        <v>-5.0382800000000003</v>
      </c>
      <c r="K37" s="44">
        <v>2.90483</v>
      </c>
      <c r="L37" s="44">
        <v>1.99871</v>
      </c>
      <c r="M37" s="44">
        <v>7.40062</v>
      </c>
      <c r="N37" s="44">
        <v>2.8440300000000001</v>
      </c>
      <c r="O37" s="44">
        <v>1.2383599999999999</v>
      </c>
      <c r="P37" s="45">
        <v>8.2966700000000007</v>
      </c>
    </row>
    <row r="38" spans="1:16" s="9" customFormat="1" ht="42.75" x14ac:dyDescent="0.2">
      <c r="A38" s="39" t="s">
        <v>16</v>
      </c>
      <c r="B38" s="31" t="str">
        <f>VLOOKUP("&lt;Zeilentitel_3&gt;",Uebersetzungen!$B$3:$E$32,Uebersetzungen!$B$2+1,FALSE)</f>
        <v>Energieversorgung, Wasserversorgung, Sammlung, Behandlung und Beseitigung von Abfällen, Erziehung und Unterricht, Gesundheitswesen</v>
      </c>
      <c r="C38" s="41" t="s">
        <v>22</v>
      </c>
      <c r="D38" s="44">
        <v>2.5319199999999999</v>
      </c>
      <c r="E38" s="44">
        <v>-1.5114099999999999</v>
      </c>
      <c r="F38" s="44">
        <v>0.76258000000000004</v>
      </c>
      <c r="G38" s="44">
        <v>3.71936</v>
      </c>
      <c r="H38" s="44">
        <v>2.7935400000000001</v>
      </c>
      <c r="I38" s="44">
        <v>-5.7731899999999996</v>
      </c>
      <c r="J38" s="44">
        <v>-0.46482000000000001</v>
      </c>
      <c r="K38" s="44">
        <v>-1.5888100000000001</v>
      </c>
      <c r="L38" s="44">
        <v>5.66439</v>
      </c>
      <c r="M38" s="44">
        <v>6.0442099999999996</v>
      </c>
      <c r="N38" s="44">
        <v>4.2683600000000004</v>
      </c>
      <c r="O38" s="44">
        <v>-10.240019999999999</v>
      </c>
      <c r="P38" s="45">
        <v>2.0588700000000002</v>
      </c>
    </row>
    <row r="39" spans="1:16" s="9" customFormat="1" ht="42.75" x14ac:dyDescent="0.2">
      <c r="A39" s="37" t="s">
        <v>17</v>
      </c>
      <c r="B39" s="31" t="str">
        <f>VLOOKUP("&lt;Zeilentitel_4&gt;",Uebersetzungen!$B$3:$E$32,Uebersetzungen!$B$2+1,FALSE)</f>
        <v>Handel und Reparatur von Fahrzeugen, Transport, Informationsdienstleistungen und Telekommunikation, Beherbergung und Gastronomie</v>
      </c>
      <c r="C39" s="41" t="s">
        <v>22</v>
      </c>
      <c r="D39" s="44">
        <v>5.7400700000000002</v>
      </c>
      <c r="E39" s="44">
        <v>4.5967500000000001</v>
      </c>
      <c r="F39" s="44">
        <v>-2.2678099999999999</v>
      </c>
      <c r="G39" s="44">
        <v>2.9668000000000001</v>
      </c>
      <c r="H39" s="44">
        <v>2.0104099999999998</v>
      </c>
      <c r="I39" s="44">
        <v>1.2139</v>
      </c>
      <c r="J39" s="44">
        <v>-1.61334</v>
      </c>
      <c r="K39" s="44">
        <v>0.12051000000000001</v>
      </c>
      <c r="L39" s="44">
        <v>-0.11805</v>
      </c>
      <c r="M39" s="44">
        <v>2.3472300000000001</v>
      </c>
      <c r="N39" s="44">
        <v>0.50600000000000001</v>
      </c>
      <c r="O39" s="44">
        <v>-11.096780000000001</v>
      </c>
      <c r="P39" s="45">
        <v>1.12598</v>
      </c>
    </row>
    <row r="40" spans="1:16" s="9" customFormat="1" ht="28.5" x14ac:dyDescent="0.2">
      <c r="A40" s="37" t="s">
        <v>4</v>
      </c>
      <c r="B40" s="31" t="str">
        <f>VLOOKUP("&lt;Zeilentitel_5&gt;",Uebersetzungen!$B$3:$E$32,Uebersetzungen!$B$2+1,FALSE)</f>
        <v>Erbringung von Finanzdienstleistungen und Versicherungen</v>
      </c>
      <c r="C40" s="41" t="s">
        <v>22</v>
      </c>
      <c r="D40" s="44">
        <v>6.3270499999999998</v>
      </c>
      <c r="E40" s="44">
        <v>7.0608000000000004</v>
      </c>
      <c r="F40" s="44">
        <v>3.6848700000000001</v>
      </c>
      <c r="G40" s="44">
        <v>6.6491899999999999</v>
      </c>
      <c r="H40" s="44">
        <v>9.7421699999999998</v>
      </c>
      <c r="I40" s="44">
        <v>0.94235000000000002</v>
      </c>
      <c r="J40" s="44">
        <v>-1.6244000000000001</v>
      </c>
      <c r="K40" s="44">
        <v>5.0841500000000002</v>
      </c>
      <c r="L40" s="44">
        <v>-3.2428300000000001</v>
      </c>
      <c r="M40" s="44">
        <v>3.4369700000000001</v>
      </c>
      <c r="N40" s="44">
        <v>4.0525099999999998</v>
      </c>
      <c r="O40" s="44">
        <v>10.51027</v>
      </c>
      <c r="P40" s="45">
        <v>6.4472699999999996</v>
      </c>
    </row>
    <row r="41" spans="1:16" s="9" customFormat="1" ht="57" x14ac:dyDescent="0.2">
      <c r="A41" s="37" t="s">
        <v>18</v>
      </c>
      <c r="B41" s="31" t="str">
        <f>VLOOKUP("&lt;Zeilentitel_6&gt;",Uebersetzungen!$B$3:$E$32,Uebersetzungen!$B$2+1,FALSE)</f>
        <v>Grundstücks- und Wohnungswesen, sonstige freiberufliche, wissenschaftliche und technische Tätigkeiten, wirtschaftlichen Dienstleistungen, Kunst, Unterhaltung und Erholung, sonstige Dienstleistungen</v>
      </c>
      <c r="C41" s="41" t="s">
        <v>22</v>
      </c>
      <c r="D41" s="44">
        <v>-4.8498000000000001</v>
      </c>
      <c r="E41" s="44">
        <v>2.2647400000000002</v>
      </c>
      <c r="F41" s="44">
        <v>6.1179300000000003</v>
      </c>
      <c r="G41" s="44">
        <v>-2.0155099999999999</v>
      </c>
      <c r="H41" s="44">
        <v>0.93801999999999996</v>
      </c>
      <c r="I41" s="44">
        <v>1.03914</v>
      </c>
      <c r="J41" s="44">
        <v>0.11297</v>
      </c>
      <c r="K41" s="44">
        <v>0.23766999999999999</v>
      </c>
      <c r="L41" s="44">
        <v>-1.07511</v>
      </c>
      <c r="M41" s="44">
        <v>-2.3662700000000001</v>
      </c>
      <c r="N41" s="44">
        <v>4.0673300000000001</v>
      </c>
      <c r="O41" s="44">
        <v>2.91595</v>
      </c>
      <c r="P41" s="45">
        <v>8.4624400000000009</v>
      </c>
    </row>
    <row r="42" spans="1:16" x14ac:dyDescent="0.2">
      <c r="A42" s="37" t="s">
        <v>7</v>
      </c>
      <c r="B42" s="31" t="str">
        <f>VLOOKUP("&lt;Zeilentitel_7&gt;",Uebersetzungen!$B$3:$E$32,Uebersetzungen!$B$2+1,FALSE)</f>
        <v>Öffentliche Verwaltung</v>
      </c>
      <c r="C42" s="41" t="s">
        <v>22</v>
      </c>
      <c r="D42" s="44">
        <v>0.84541999999999995</v>
      </c>
      <c r="E42" s="44">
        <v>-0.54883000000000004</v>
      </c>
      <c r="F42" s="44">
        <v>-0.57145000000000001</v>
      </c>
      <c r="G42" s="44">
        <v>-1.74516</v>
      </c>
      <c r="H42" s="44">
        <v>2.2290999999999999</v>
      </c>
      <c r="I42" s="44">
        <v>6.0797299999999996</v>
      </c>
      <c r="J42" s="44">
        <v>-0.49198999999999998</v>
      </c>
      <c r="K42" s="44">
        <v>0.34001999999999999</v>
      </c>
      <c r="L42" s="44">
        <v>-0.93686999999999998</v>
      </c>
      <c r="M42" s="44">
        <v>-1.65063</v>
      </c>
      <c r="N42" s="44">
        <v>1.5042599999999999</v>
      </c>
      <c r="O42" s="44">
        <v>2.2337099999999999</v>
      </c>
      <c r="P42" s="45">
        <v>0.76946000000000003</v>
      </c>
    </row>
    <row r="43" spans="1:16" x14ac:dyDescent="0.2">
      <c r="A43" s="37" t="s">
        <v>10</v>
      </c>
      <c r="B43" s="31" t="str">
        <f>VLOOKUP("&lt;Zeilentitel_8&gt;",Uebersetzungen!$B$3:$E$32,Uebersetzungen!$B$2+1,FALSE)</f>
        <v>Private Haushalte als Hersteller</v>
      </c>
      <c r="C43" s="41" t="s">
        <v>22</v>
      </c>
      <c r="D43" s="44">
        <v>-1.7184999999999999</v>
      </c>
      <c r="E43" s="44">
        <v>-2.3100299999999998</v>
      </c>
      <c r="F43" s="44">
        <v>-1.22658</v>
      </c>
      <c r="G43" s="44">
        <v>2.3525499999999999</v>
      </c>
      <c r="H43" s="44">
        <v>-2.8332799999999998</v>
      </c>
      <c r="I43" s="44">
        <v>3.5954199999999998</v>
      </c>
      <c r="J43" s="44">
        <v>2.18242</v>
      </c>
      <c r="K43" s="44">
        <v>2.6550799999999999</v>
      </c>
      <c r="L43" s="44">
        <v>0.25359999999999999</v>
      </c>
      <c r="M43" s="44">
        <v>5.1859299999999999</v>
      </c>
      <c r="N43" s="44">
        <v>-0.38738</v>
      </c>
      <c r="O43" s="44">
        <v>-15.447469999999999</v>
      </c>
      <c r="P43" s="45">
        <v>4.2090199999999998</v>
      </c>
    </row>
    <row r="44" spans="1:16" ht="15" x14ac:dyDescent="0.25">
      <c r="A44" s="38" t="str">
        <f>VLOOKUP("&lt;Zeilentitel_9&gt;",Uebersetzungen!$B$3:$E$32,Uebersetzungen!$B$2+1,FALSE)</f>
        <v>Total</v>
      </c>
      <c r="B44" s="19" t="s">
        <v>20</v>
      </c>
      <c r="C44" s="20" t="s">
        <v>22</v>
      </c>
      <c r="D44" s="29">
        <v>-0.55830999999999997</v>
      </c>
      <c r="E44" s="29">
        <v>2.7640400000000001</v>
      </c>
      <c r="F44" s="29">
        <v>2.1050499999999999</v>
      </c>
      <c r="G44" s="29">
        <v>0.91056000000000004</v>
      </c>
      <c r="H44" s="29">
        <v>2.3815900000000001</v>
      </c>
      <c r="I44" s="29">
        <v>0.76536000000000004</v>
      </c>
      <c r="J44" s="29">
        <v>-1.83386</v>
      </c>
      <c r="K44" s="29">
        <v>0.88658999999999999</v>
      </c>
      <c r="L44" s="29">
        <v>0.52603</v>
      </c>
      <c r="M44" s="29">
        <v>2.5783399999999999</v>
      </c>
      <c r="N44" s="29">
        <v>2.5256099999999999</v>
      </c>
      <c r="O44" s="29">
        <v>-2.7858399999999999</v>
      </c>
      <c r="P44" s="30">
        <v>4.9826899999999998</v>
      </c>
    </row>
    <row r="45" spans="1:16" ht="15" x14ac:dyDescent="0.25">
      <c r="A45" s="47"/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5" x14ac:dyDescent="0.25">
      <c r="A46" s="51" t="str">
        <f>VLOOKUP("&lt;Legende_1&gt;",Uebersetzungen!$B$3:$E$52,Uebersetzungen!$B$2+1,FALSE)</f>
        <v>Bemerkung: Als Folge der Revision des Produktionskontos der Volkswirtschaftlichen Gesamtrechnung im Jahr 2022 wurden auch die Reihen des BIP und der BWS nach Kantonen und Grossregionen 2022 vollständig revidiert.</v>
      </c>
      <c r="B46" s="4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">
      <c r="A47" s="10"/>
      <c r="B47" s="10"/>
      <c r="C47" s="10"/>
      <c r="D47" s="10"/>
      <c r="E47" s="10"/>
      <c r="F47" s="10"/>
      <c r="G47" s="10"/>
      <c r="H47" s="10"/>
    </row>
    <row r="48" spans="1:16" x14ac:dyDescent="0.2">
      <c r="A48" s="24" t="str">
        <f>VLOOKUP("&lt;Quelle_1&gt;",Uebersetzungen!$B$3:$E$52,Uebersetzungen!$B$2+1,FALSE)</f>
        <v>Quelle: BFS (BIP der Kantone)</v>
      </c>
    </row>
    <row r="49" spans="1:1" x14ac:dyDescent="0.2">
      <c r="A49" s="1" t="str">
        <f>VLOOKUP("&lt;Aktualisierung&gt;",Uebersetzungen!$B$3:$E$52,Uebersetzungen!$B$2+1,FALSE)</f>
        <v>Letztmals aktualisiert am: 08.03.2024</v>
      </c>
    </row>
  </sheetData>
  <sheetProtection sheet="1" objects="1" scenarios="1"/>
  <mergeCells count="3">
    <mergeCell ref="A13:P13"/>
    <mergeCell ref="A24:P24"/>
    <mergeCell ref="A35:P35"/>
  </mergeCells>
  <pageMargins left="0.99" right="0.91" top="0.43307086614173229" bottom="0.43307086614173229" header="0.31496062992125984" footer="0.31496062992125984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371475</xdr:colOff>
                    <xdr:row>1</xdr:row>
                    <xdr:rowOff>104775</xdr:rowOff>
                  </from>
                  <to>
                    <xdr:col>4</xdr:col>
                    <xdr:colOff>438150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2</xdr:col>
                    <xdr:colOff>371475</xdr:colOff>
                    <xdr:row>2</xdr:row>
                    <xdr:rowOff>95250</xdr:rowOff>
                  </from>
                  <to>
                    <xdr:col>5</xdr:col>
                    <xdr:colOff>314325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371475</xdr:colOff>
                    <xdr:row>3</xdr:row>
                    <xdr:rowOff>57150</xdr:rowOff>
                  </from>
                  <to>
                    <xdr:col>4</xdr:col>
                    <xdr:colOff>438150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baseColWidth="10" defaultColWidth="11" defaultRowHeight="12.75" x14ac:dyDescent="0.2"/>
  <cols>
    <col min="1" max="1" width="7.5" style="58" bestFit="1" customWidth="1"/>
    <col min="2" max="2" width="15.5" style="58" bestFit="1" customWidth="1"/>
    <col min="3" max="5" width="57.625" style="58" customWidth="1"/>
    <col min="6" max="16384" width="11" style="58"/>
  </cols>
  <sheetData>
    <row r="1" spans="1:6" x14ac:dyDescent="0.2">
      <c r="A1" s="61" t="s">
        <v>26</v>
      </c>
      <c r="B1" s="61" t="s">
        <v>27</v>
      </c>
      <c r="C1" s="61" t="s">
        <v>28</v>
      </c>
      <c r="D1" s="61" t="s">
        <v>29</v>
      </c>
      <c r="E1" s="61" t="s">
        <v>30</v>
      </c>
      <c r="F1" s="62"/>
    </row>
    <row r="2" spans="1:6" x14ac:dyDescent="0.2">
      <c r="A2" s="63" t="s">
        <v>31</v>
      </c>
      <c r="B2" s="64">
        <v>1</v>
      </c>
      <c r="C2" s="62"/>
      <c r="D2" s="62"/>
      <c r="E2" s="62"/>
      <c r="F2" s="62"/>
    </row>
    <row r="3" spans="1:6" x14ac:dyDescent="0.2">
      <c r="A3" s="63"/>
      <c r="B3" s="58" t="s">
        <v>32</v>
      </c>
      <c r="C3" s="58" t="s">
        <v>33</v>
      </c>
      <c r="D3" s="58" t="s">
        <v>34</v>
      </c>
      <c r="E3" s="58" t="s">
        <v>35</v>
      </c>
      <c r="F3" s="62"/>
    </row>
    <row r="4" spans="1:6" ht="25.5" customHeight="1" x14ac:dyDescent="0.2">
      <c r="A4" s="63" t="s">
        <v>36</v>
      </c>
      <c r="B4" s="65" t="s">
        <v>37</v>
      </c>
      <c r="C4" s="65" t="s">
        <v>21</v>
      </c>
      <c r="D4" s="65" t="s">
        <v>70</v>
      </c>
      <c r="E4" s="65" t="s">
        <v>67</v>
      </c>
      <c r="F4" s="62"/>
    </row>
    <row r="5" spans="1:6" x14ac:dyDescent="0.2">
      <c r="A5" s="63"/>
      <c r="B5" s="63"/>
      <c r="C5" s="63"/>
      <c r="D5" s="63"/>
      <c r="E5" s="63"/>
      <c r="F5" s="62"/>
    </row>
    <row r="6" spans="1:6" ht="14.25" customHeight="1" x14ac:dyDescent="0.2">
      <c r="A6" s="63" t="s">
        <v>38</v>
      </c>
      <c r="B6" s="58" t="s">
        <v>39</v>
      </c>
      <c r="C6" s="58" t="s">
        <v>13</v>
      </c>
      <c r="D6" s="58" t="s">
        <v>89</v>
      </c>
      <c r="E6" s="58" t="s">
        <v>68</v>
      </c>
      <c r="F6" s="62"/>
    </row>
    <row r="7" spans="1:6" x14ac:dyDescent="0.2">
      <c r="A7" s="63"/>
      <c r="B7" s="58" t="s">
        <v>41</v>
      </c>
      <c r="C7" s="58" t="s">
        <v>14</v>
      </c>
      <c r="D7" s="58" t="s">
        <v>90</v>
      </c>
      <c r="E7" s="58" t="s">
        <v>69</v>
      </c>
      <c r="F7" s="62"/>
    </row>
    <row r="8" spans="1:6" x14ac:dyDescent="0.2">
      <c r="A8" s="63"/>
      <c r="B8" s="58" t="s">
        <v>42</v>
      </c>
      <c r="C8" s="58" t="s">
        <v>64</v>
      </c>
      <c r="D8" s="58" t="s">
        <v>65</v>
      </c>
      <c r="E8" s="58" t="s">
        <v>66</v>
      </c>
      <c r="F8" s="62"/>
    </row>
    <row r="9" spans="1:6" x14ac:dyDescent="0.2">
      <c r="A9" s="63"/>
      <c r="B9" s="63"/>
      <c r="C9" s="63"/>
      <c r="D9" s="63"/>
      <c r="E9" s="63"/>
      <c r="F9" s="63"/>
    </row>
    <row r="10" spans="1:6" x14ac:dyDescent="0.2">
      <c r="A10" s="63" t="s">
        <v>36</v>
      </c>
      <c r="B10" s="58" t="s">
        <v>43</v>
      </c>
      <c r="C10" s="58" t="s">
        <v>1</v>
      </c>
      <c r="D10" s="58" t="s">
        <v>71</v>
      </c>
      <c r="E10" s="58" t="s">
        <v>79</v>
      </c>
      <c r="F10" s="62"/>
    </row>
    <row r="11" spans="1:6" ht="12.75" customHeight="1" x14ac:dyDescent="0.2">
      <c r="A11" s="62"/>
      <c r="B11" s="58" t="s">
        <v>44</v>
      </c>
      <c r="C11" s="58" t="s">
        <v>2</v>
      </c>
      <c r="D11" s="58" t="s">
        <v>72</v>
      </c>
      <c r="E11" s="58" t="s">
        <v>80</v>
      </c>
      <c r="F11" s="62"/>
    </row>
    <row r="12" spans="1:6" ht="25.5" x14ac:dyDescent="0.2">
      <c r="A12" s="62"/>
      <c r="B12" s="58" t="s">
        <v>45</v>
      </c>
      <c r="C12" s="58" t="s">
        <v>9</v>
      </c>
      <c r="D12" s="58" t="s">
        <v>73</v>
      </c>
      <c r="E12" s="58" t="s">
        <v>81</v>
      </c>
      <c r="F12" s="62"/>
    </row>
    <row r="13" spans="1:6" ht="38.25" x14ac:dyDescent="0.2">
      <c r="A13" s="62"/>
      <c r="B13" s="58" t="s">
        <v>46</v>
      </c>
      <c r="C13" s="58" t="s">
        <v>3</v>
      </c>
      <c r="D13" s="58" t="s">
        <v>74</v>
      </c>
      <c r="E13" s="58" t="s">
        <v>82</v>
      </c>
      <c r="F13" s="62"/>
    </row>
    <row r="14" spans="1:6" x14ac:dyDescent="0.2">
      <c r="A14" s="62"/>
      <c r="B14" s="58" t="s">
        <v>47</v>
      </c>
      <c r="C14" s="58" t="s">
        <v>5</v>
      </c>
      <c r="D14" s="58" t="s">
        <v>77</v>
      </c>
      <c r="E14" s="58" t="s">
        <v>83</v>
      </c>
      <c r="F14" s="62"/>
    </row>
    <row r="15" spans="1:6" ht="51" x14ac:dyDescent="0.2">
      <c r="A15" s="62"/>
      <c r="B15" s="58" t="s">
        <v>48</v>
      </c>
      <c r="C15" s="58" t="s">
        <v>6</v>
      </c>
      <c r="D15" s="58" t="s">
        <v>75</v>
      </c>
      <c r="E15" s="58" t="s">
        <v>84</v>
      </c>
      <c r="F15" s="62"/>
    </row>
    <row r="16" spans="1:6" x14ac:dyDescent="0.2">
      <c r="A16" s="62"/>
      <c r="B16" s="58" t="s">
        <v>49</v>
      </c>
      <c r="C16" s="58" t="s">
        <v>8</v>
      </c>
      <c r="D16" s="58" t="s">
        <v>78</v>
      </c>
      <c r="E16" s="58" t="s">
        <v>85</v>
      </c>
      <c r="F16" s="62"/>
    </row>
    <row r="17" spans="1:6" x14ac:dyDescent="0.2">
      <c r="A17" s="62"/>
      <c r="B17" s="58" t="s">
        <v>50</v>
      </c>
      <c r="C17" s="58" t="s">
        <v>11</v>
      </c>
      <c r="D17" s="58" t="s">
        <v>76</v>
      </c>
      <c r="E17" s="58" t="s">
        <v>86</v>
      </c>
      <c r="F17" s="62"/>
    </row>
    <row r="18" spans="1:6" x14ac:dyDescent="0.2">
      <c r="A18" s="62"/>
      <c r="B18" s="58" t="s">
        <v>51</v>
      </c>
      <c r="C18" s="58" t="s">
        <v>19</v>
      </c>
      <c r="D18" s="58" t="s">
        <v>19</v>
      </c>
      <c r="E18" s="58" t="s">
        <v>40</v>
      </c>
      <c r="F18" s="62"/>
    </row>
    <row r="19" spans="1:6" x14ac:dyDescent="0.2">
      <c r="A19" s="62"/>
      <c r="B19" s="58" t="s">
        <v>52</v>
      </c>
      <c r="C19" s="58" t="s">
        <v>12</v>
      </c>
      <c r="D19" s="58" t="s">
        <v>91</v>
      </c>
      <c r="E19" s="58" t="s">
        <v>92</v>
      </c>
      <c r="F19" s="62"/>
    </row>
    <row r="20" spans="1:6" x14ac:dyDescent="0.2">
      <c r="A20" s="62"/>
      <c r="B20" s="62"/>
      <c r="C20" s="62"/>
      <c r="D20" s="62"/>
      <c r="E20" s="62"/>
      <c r="F20" s="62"/>
    </row>
    <row r="21" spans="1:6" ht="57" x14ac:dyDescent="0.2">
      <c r="A21" s="63"/>
      <c r="B21" s="58" t="s">
        <v>53</v>
      </c>
      <c r="C21" s="66" t="s">
        <v>24</v>
      </c>
      <c r="D21" s="58" t="s">
        <v>88</v>
      </c>
      <c r="E21" s="67" t="s">
        <v>87</v>
      </c>
      <c r="F21" s="62"/>
    </row>
    <row r="22" spans="1:6" x14ac:dyDescent="0.2">
      <c r="A22" s="62"/>
      <c r="B22" s="58" t="s">
        <v>54</v>
      </c>
      <c r="E22" s="67"/>
      <c r="F22" s="62"/>
    </row>
    <row r="23" spans="1:6" x14ac:dyDescent="0.2">
      <c r="A23" s="62"/>
      <c r="B23" s="58" t="s">
        <v>55</v>
      </c>
      <c r="F23" s="62"/>
    </row>
    <row r="24" spans="1:6" x14ac:dyDescent="0.2">
      <c r="A24" s="62"/>
      <c r="B24" s="58" t="s">
        <v>56</v>
      </c>
      <c r="F24" s="62"/>
    </row>
    <row r="25" spans="1:6" x14ac:dyDescent="0.2">
      <c r="A25" s="62"/>
      <c r="B25" s="62"/>
      <c r="C25" s="62"/>
      <c r="D25" s="62"/>
      <c r="E25" s="62"/>
      <c r="F25" s="62"/>
    </row>
    <row r="26" spans="1:6" ht="14.25" x14ac:dyDescent="0.2">
      <c r="A26" s="62" t="s">
        <v>38</v>
      </c>
      <c r="B26" s="58" t="s">
        <v>57</v>
      </c>
      <c r="C26" s="59" t="s">
        <v>23</v>
      </c>
      <c r="D26" s="58" t="s">
        <v>59</v>
      </c>
      <c r="E26" s="58" t="s">
        <v>60</v>
      </c>
      <c r="F26" s="62"/>
    </row>
    <row r="27" spans="1:6" x14ac:dyDescent="0.2">
      <c r="A27" s="62" t="s">
        <v>36</v>
      </c>
      <c r="B27" s="68" t="s">
        <v>58</v>
      </c>
      <c r="C27" s="60" t="s">
        <v>61</v>
      </c>
      <c r="D27" s="60" t="s">
        <v>62</v>
      </c>
      <c r="E27" s="60" t="s">
        <v>63</v>
      </c>
      <c r="F27" s="62"/>
    </row>
    <row r="28" spans="1:6" x14ac:dyDescent="0.2">
      <c r="A28" s="62"/>
      <c r="B28" s="62"/>
      <c r="C28" s="62"/>
      <c r="D28" s="62"/>
      <c r="E28" s="62"/>
      <c r="F28" s="62"/>
    </row>
    <row r="29" spans="1:6" x14ac:dyDescent="0.2">
      <c r="A29" s="63"/>
      <c r="B29" s="64"/>
      <c r="C29" s="62"/>
      <c r="D29" s="62"/>
      <c r="E29" s="62"/>
      <c r="F29" s="62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8C41012EA7A4582CB0FC3698DA9C0" ma:contentTypeVersion="6" ma:contentTypeDescription="Ein neues Dokument erstellen." ma:contentTypeScope="" ma:versionID="935339660ad15977cb1620ea380e3453">
  <xsd:schema xmlns:xsd="http://www.w3.org/2001/XMLSchema" xmlns:xs="http://www.w3.org/2001/XMLSchema" xmlns:p="http://schemas.microsoft.com/office/2006/metadata/properties" xmlns:ns1="http://schemas.microsoft.com/sharepoint/v3" xmlns:ns2="a5e24333-9f48-455d-a5fb-fc8ef11241a6" targetNamespace="http://schemas.microsoft.com/office/2006/metadata/properties" ma:root="true" ma:fieldsID="4e4b731cf1713c566146c44efefa2568" ns1:_="" ns2:_="">
    <xsd:import namespace="http://schemas.microsoft.com/sharepoint/v3"/>
    <xsd:import namespace="a5e24333-9f48-455d-a5fb-fc8ef11241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4333-9f48-455d-a5fb-fc8ef11241a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el_RM xmlns="a5e24333-9f48-455d-a5fb-fc8ef11241a6">Valurisaziun brutta tenor activitads, chantun Grischun 2008-2021</Titel_RM>
    <Titel_IT xmlns="a5e24333-9f48-455d-a5fb-fc8ef11241a6">VAL secondo le attività, Cantone dei Grigioni 2008-2021</Titel_IT>
    <Benutzerdefinierte_x0020_ID xmlns="a5e24333-9f48-455d-a5fb-fc8ef11241a6">1003</Benutzerdefinierte_x0020_ID>
    <PublishingExpirationDate xmlns="http://schemas.microsoft.com/sharepoint/v3" xsi:nil="true"/>
    <Kategorie xmlns="a5e24333-9f48-455d-a5fb-fc8ef11241a6">BIP der Kantone</Kategorie>
    <Titel_DE xmlns="a5e24333-9f48-455d-a5fb-fc8ef11241a6">BWS nach Aktivitäten, Kanton Graubünden 2008-2021</Titel_DE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669ABF-6911-4A80-8D2B-44796A9AA407}"/>
</file>

<file path=customXml/itemProps2.xml><?xml version="1.0" encoding="utf-8"?>
<ds:datastoreItem xmlns:ds="http://schemas.openxmlformats.org/officeDocument/2006/customXml" ds:itemID="{25850123-883F-4CF8-B6FE-5412B1257006}"/>
</file>

<file path=customXml/itemProps3.xml><?xml version="1.0" encoding="utf-8"?>
<ds:datastoreItem xmlns:ds="http://schemas.openxmlformats.org/officeDocument/2006/customXml" ds:itemID="{7E2A24C7-F5BE-4F0B-A24C-BE943ACED94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BWS nach Aktivitäten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Bruttowertschöpfung nach Aktivitäten</dc:title>
  <dc:creator>Luzius.Stricker@awt.gr.ch</dc:creator>
  <cp:lastModifiedBy>Stricker Luzius</cp:lastModifiedBy>
  <cp:lastPrinted>2016-10-28T08:19:10Z</cp:lastPrinted>
  <dcterms:created xsi:type="dcterms:W3CDTF">2012-12-14T09:03:45Z</dcterms:created>
  <dcterms:modified xsi:type="dcterms:W3CDTF">2024-03-11T12:51:58Z</dcterms:modified>
  <cp:category>BIP der Kantone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0x0101001888C41012EA7A4582CB0FC3698DA9C0</vt:lpwstr>
  </property>
</Properties>
</file>