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6.BAK Economics-Projekte\1. Wirtschaftsdaten (2020-2022)\Vierteljährliche Prognosen\"/>
    </mc:Choice>
  </mc:AlternateContent>
  <xr:revisionPtr revIDLastSave="0" documentId="13_ncr:1_{44F249CE-7E71-4340-B151-AF1D9151AEF1}" xr6:coauthVersionLast="47" xr6:coauthVersionMax="47" xr10:uidLastSave="{00000000-0000-0000-0000-000000000000}"/>
  <workbookProtection lockStructure="1"/>
  <bookViews>
    <workbookView xWindow="-120" yWindow="-120" windowWidth="51840" windowHeight="21120" xr2:uid="{00000000-000D-0000-FFFF-FFFF00000000}"/>
  </bookViews>
  <sheets>
    <sheet name="BAK_Economics" sheetId="1" r:id="rId1"/>
    <sheet name="Impressum" sheetId="3" r:id="rId2"/>
    <sheet name="Uebersetzungen" sheetId="4" state="hidden" r:id="rId3"/>
  </sheets>
  <externalReferences>
    <externalReference r:id="rId4"/>
  </externalReferences>
  <definedNames>
    <definedName name="Date">[1]A!$A$2</definedName>
    <definedName name="_xlnm.Database">#N/A</definedName>
    <definedName name="SortText">[1]A!$A$12</definedName>
    <definedName name="TabNr">[1]A!$A$1</definedName>
    <definedName name="TitelJahre">[1]A!$B$12:$B$12</definedName>
    <definedName name="TxtBra">[1]A!$A$8:$A$10</definedName>
    <definedName name="TxtInd">[1]A!$A$4:$A$6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A33" i="1"/>
  <c r="A9" i="1"/>
  <c r="A50" i="3" l="1"/>
  <c r="A38" i="1"/>
  <c r="A48" i="3"/>
  <c r="A47" i="3"/>
  <c r="A45" i="3"/>
  <c r="A44" i="3"/>
  <c r="A43" i="3"/>
  <c r="A42" i="3"/>
  <c r="A41" i="3"/>
  <c r="A40" i="3"/>
  <c r="A39" i="3"/>
  <c r="B37" i="3"/>
  <c r="B36" i="3"/>
  <c r="B35" i="3"/>
  <c r="A34" i="3"/>
  <c r="A33" i="3"/>
  <c r="C31" i="3"/>
  <c r="C30" i="3"/>
  <c r="C28" i="3"/>
  <c r="C27" i="3"/>
  <c r="C26" i="3"/>
  <c r="C24" i="3"/>
  <c r="C23" i="3"/>
  <c r="C22" i="3"/>
  <c r="C21" i="3"/>
  <c r="C19" i="3"/>
  <c r="C18" i="3"/>
  <c r="C17" i="3"/>
  <c r="C15" i="3"/>
  <c r="C14" i="3"/>
  <c r="C13" i="3"/>
  <c r="C12" i="3"/>
  <c r="C11" i="3"/>
  <c r="A11" i="3"/>
  <c r="B31" i="3"/>
  <c r="B24" i="3"/>
  <c r="B22" i="3"/>
  <c r="B21" i="3"/>
  <c r="A21" i="3"/>
  <c r="A30" i="3"/>
  <c r="A26" i="3"/>
  <c r="A17" i="3"/>
  <c r="A9" i="3"/>
  <c r="A7" i="3"/>
  <c r="A37" i="1"/>
  <c r="G33" i="1"/>
  <c r="G32" i="1"/>
  <c r="G31" i="1"/>
  <c r="G30" i="1"/>
  <c r="G29" i="1"/>
  <c r="A32" i="1"/>
  <c r="A31" i="1"/>
  <c r="A30" i="1"/>
  <c r="A29" i="1"/>
  <c r="A27" i="1"/>
  <c r="F24" i="1"/>
  <c r="C24" i="1"/>
  <c r="C11" i="1"/>
  <c r="B27" i="1"/>
  <c r="B26" i="1"/>
  <c r="A26" i="1"/>
  <c r="A24" i="1"/>
  <c r="B13" i="1"/>
  <c r="A13" i="1"/>
  <c r="A22" i="1"/>
  <c r="A21" i="1"/>
  <c r="A20" i="1"/>
  <c r="A19" i="1"/>
  <c r="A18" i="1"/>
  <c r="A17" i="1"/>
  <c r="A16" i="1"/>
  <c r="A15" i="1"/>
  <c r="A14" i="1"/>
  <c r="I11" i="1"/>
  <c r="F11" i="1"/>
  <c r="B11" i="1"/>
  <c r="A11" i="1"/>
  <c r="A7" i="1"/>
</calcChain>
</file>

<file path=xl/sharedStrings.xml><?xml version="1.0" encoding="utf-8"?>
<sst xmlns="http://schemas.openxmlformats.org/spreadsheetml/2006/main" count="321" uniqueCount="285">
  <si>
    <t>Region</t>
  </si>
  <si>
    <t>Branche</t>
  </si>
  <si>
    <t>Schweiz</t>
  </si>
  <si>
    <t>Graubünden</t>
  </si>
  <si>
    <t>Tourismus</t>
  </si>
  <si>
    <t>Bauwirtschaft</t>
  </si>
  <si>
    <t>Exportindustrie</t>
  </si>
  <si>
    <t>Handel</t>
  </si>
  <si>
    <t>Energie- und Wasserversorgung</t>
  </si>
  <si>
    <t>Veränderung in % pro Jahr</t>
  </si>
  <si>
    <t>Reale Bruttowertschöpfung in Millionen CHF, zu Herstellungspreisen und zu Preisen des Vorjahres</t>
  </si>
  <si>
    <t>Nominelle Bruttowertschöpfung in Millionen CHF, zu Herstellungspreisen und zu laufenden Preisen</t>
  </si>
  <si>
    <t>Herausgeber</t>
  </si>
  <si>
    <t>Güterstrasse 82</t>
  </si>
  <si>
    <t>Copyright ©</t>
  </si>
  <si>
    <t>Amt für Wirtschaft und Tourismus Graubünden</t>
  </si>
  <si>
    <t>7001 Chur</t>
  </si>
  <si>
    <t>Definition der Branchen nach NOGA 08:</t>
  </si>
  <si>
    <t>Tourismus:</t>
  </si>
  <si>
    <t>A55</t>
  </si>
  <si>
    <t>A56</t>
  </si>
  <si>
    <t>A49</t>
  </si>
  <si>
    <t>A50</t>
  </si>
  <si>
    <t>A51</t>
  </si>
  <si>
    <t>Beherbergung</t>
  </si>
  <si>
    <t>Gastronomie</t>
  </si>
  <si>
    <t>Landverkehr</t>
  </si>
  <si>
    <t>Luftfahrt</t>
  </si>
  <si>
    <t>Schifffahrt</t>
  </si>
  <si>
    <t>Bau:</t>
  </si>
  <si>
    <t>A41</t>
  </si>
  <si>
    <t>A42</t>
  </si>
  <si>
    <t>A43</t>
  </si>
  <si>
    <t>Hochbau</t>
  </si>
  <si>
    <t>Tiefbau</t>
  </si>
  <si>
    <t>Vorbereitende Baustellenarbeiten, Bauinstallationen und sonstiges Ausbaugewerbe</t>
  </si>
  <si>
    <t>Exportindustrie:</t>
  </si>
  <si>
    <t>A19 bis A23</t>
  </si>
  <si>
    <t>Chemie/Kunststoffe</t>
  </si>
  <si>
    <t>A24 bis A25</t>
  </si>
  <si>
    <t>Metallindustrie</t>
  </si>
  <si>
    <t>A28</t>
  </si>
  <si>
    <t>Maschinenbau</t>
  </si>
  <si>
    <t>K2660, K26 Rest, A27</t>
  </si>
  <si>
    <t>Elektrotechnik</t>
  </si>
  <si>
    <t>Handel:</t>
  </si>
  <si>
    <t>A45</t>
  </si>
  <si>
    <t>A46</t>
  </si>
  <si>
    <t>A47</t>
  </si>
  <si>
    <t>Handel mit Motorfahrzeugen</t>
  </si>
  <si>
    <t>Grosshandel</t>
  </si>
  <si>
    <t>Detailhandel</t>
  </si>
  <si>
    <t>Energie- und Wasserversorgung:</t>
  </si>
  <si>
    <t>A35</t>
  </si>
  <si>
    <t>Energieversorgung</t>
  </si>
  <si>
    <t>A36 bis A39</t>
  </si>
  <si>
    <t>Wasserversorgung</t>
  </si>
  <si>
    <t>Beschäftigte (VZÄ)</t>
  </si>
  <si>
    <t xml:space="preserve">Beschäftigte Vollzeitäquivalent (VZÄ) </t>
  </si>
  <si>
    <t>Gesamtwirtschaft</t>
  </si>
  <si>
    <t>Bruttoinlandsprodukt</t>
  </si>
  <si>
    <t>Nominelles Bruttoinlandsprodukt in Millionen CHF, zu Herstellungspreisen und zu laufenden Preisen</t>
  </si>
  <si>
    <t>Reales Bruttoinlandsprodukt in Millionen CHF, zu Herstellungspreisen und zu Preisen des Vorjahrs</t>
  </si>
  <si>
    <t>Adresse</t>
  </si>
  <si>
    <t>BAK Economics AG</t>
  </si>
  <si>
    <t>CH-4053 Basel</t>
  </si>
  <si>
    <t>T + 41 61 279 97 00</t>
  </si>
  <si>
    <t>info@bak-economics.com</t>
  </si>
  <si>
    <t>http://www.bak-economics.com</t>
  </si>
  <si>
    <t>Alle Rechte für den Nachdruck und die Vervielfältigung dieses Werkes liegen bei BAK Economics AG.</t>
  </si>
  <si>
    <t>BAK Economics AG im Auftrag von:</t>
  </si>
  <si>
    <t>Ringstrasse 10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</si>
  <si>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</si>
  <si>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</si>
  <si>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</si>
  <si>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</si>
  <si>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</si>
  <si>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</si>
  <si>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</si>
  <si>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</si>
  <si>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</si>
  <si>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</si>
  <si>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</si>
  <si>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</si>
  <si>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</si>
  <si>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</si>
  <si>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</si>
  <si>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</si>
  <si>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</si>
  <si>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</si>
  <si>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</si>
  <si>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</si>
  <si>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</si>
  <si>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</si>
  <si>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</si>
  <si>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</si>
  <si>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</si>
  <si>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</si>
  <si>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</si>
  <si>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</si>
  <si>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</si>
  <si>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</si>
  <si>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</si>
  <si>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</si>
  <si>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</si>
  <si>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T2</t>
  </si>
  <si>
    <t>&lt;T2Titel&gt;</t>
  </si>
  <si>
    <t>&lt;T2Zeilentitel_1&gt;</t>
  </si>
  <si>
    <t>&lt;T2Zeilentitel_2&gt;</t>
  </si>
  <si>
    <t>&lt;T2Zeilentitel_3&gt;</t>
  </si>
  <si>
    <t>&lt;T2Zeilentitel_4&gt;</t>
  </si>
  <si>
    <t>&lt;T2Zeilentitel_5&gt;</t>
  </si>
  <si>
    <t>&lt;T2Zeilentitel_2.1&gt;</t>
  </si>
  <si>
    <t>&lt;T2Zeilentitel_2.2&gt;</t>
  </si>
  <si>
    <t>Nominelle Wertschöpfung</t>
  </si>
  <si>
    <t>Reale Wertschöpfung</t>
  </si>
  <si>
    <t>&lt;SpaltenTitel_4&gt;</t>
  </si>
  <si>
    <t>&lt;SpaltenTitel_5&gt;</t>
  </si>
  <si>
    <t>&lt;SpaltenTitel_6&gt;</t>
  </si>
  <si>
    <t>&lt;SpaltenTitel_7&gt;</t>
  </si>
  <si>
    <t>Primärer Sektor</t>
  </si>
  <si>
    <t>Sekundärer Sektor</t>
  </si>
  <si>
    <t>Tertiärer Sektor</t>
  </si>
  <si>
    <t>Nominal</t>
  </si>
  <si>
    <t>Real</t>
  </si>
  <si>
    <t>Quelle: BAK Economics</t>
  </si>
  <si>
    <t>Funtauna: BAK Economics</t>
  </si>
  <si>
    <t>Fonte: BAK Economics</t>
  </si>
  <si>
    <t>&lt;Legende_5&gt;</t>
  </si>
  <si>
    <t>&lt;Legende_6&gt;</t>
  </si>
  <si>
    <t>&lt;T2Zeilentitel_1.1&gt;</t>
  </si>
  <si>
    <t>&lt;T2Zeilentitel_1.2&gt;</t>
  </si>
  <si>
    <t>&lt;T2Zeilentitel_1.3&gt;</t>
  </si>
  <si>
    <t>&lt;T2Zeilentitel_1.4&gt;</t>
  </si>
  <si>
    <t>&lt;T2Zeilentitel_2.3&gt;</t>
  </si>
  <si>
    <t>&lt;T2Quelle_1&gt;</t>
  </si>
  <si>
    <t>&lt;T2Quelle_2&gt;</t>
  </si>
  <si>
    <t>&lt;T2Quelle_3&gt;</t>
  </si>
  <si>
    <t>&lt;T2Quelle_4&gt;</t>
  </si>
  <si>
    <t>&lt;T2Quelle_5&gt;</t>
  </si>
  <si>
    <t>&lt;T2Adresse_1&gt;</t>
  </si>
  <si>
    <t>&lt;T2Adresse_2&gt;</t>
  </si>
  <si>
    <t>&lt;T2Adresse_3&gt;</t>
  </si>
  <si>
    <t>&lt;T2Adresse_4&gt;</t>
  </si>
  <si>
    <t>&lt;T2Adresse_5&gt;</t>
  </si>
  <si>
    <t>&lt;T2Adresse_6&gt;</t>
  </si>
  <si>
    <t>&lt;T2Adresse_7&gt;</t>
  </si>
  <si>
    <t>&lt;T2Zeilentitel_2.4&gt;</t>
  </si>
  <si>
    <t>&lt;T2Zeilentitel_2.5&gt;</t>
  </si>
  <si>
    <t>&lt;T2Zeilentitel_2.6&gt;</t>
  </si>
  <si>
    <t>&lt;T2Zeilentitel_2.7&gt;</t>
  </si>
  <si>
    <t>&lt;T2Zeilentitel_2.8&gt;</t>
  </si>
  <si>
    <t>&lt;T2Zeilentitel_2.9&gt;</t>
  </si>
  <si>
    <t>&lt;T2Zeilentitel_2.10&gt;</t>
  </si>
  <si>
    <t>&lt;T2Zeilentitel_2.11&gt;</t>
  </si>
  <si>
    <t>&lt;T2Zeilentitel_2.12&gt;</t>
  </si>
  <si>
    <t>&lt;T2Zeilentitel_2.13&gt;</t>
  </si>
  <si>
    <t>&lt;T2Zeilentitel_2.14&gt;</t>
  </si>
  <si>
    <t>&lt;T2Zeilentitel_2.15&gt;</t>
  </si>
  <si>
    <t>&lt;T2Zeilentitel_2.16&gt;</t>
  </si>
  <si>
    <t>&lt;T2Zeilentitel_2.17&gt;</t>
  </si>
  <si>
    <t>&lt;T2Copyright_1&gt;</t>
  </si>
  <si>
    <t>&lt;T2Copyright_2&gt;</t>
  </si>
  <si>
    <t>Svizra</t>
  </si>
  <si>
    <t>Grischun</t>
  </si>
  <si>
    <t>Regiun</t>
  </si>
  <si>
    <t>Branscha</t>
  </si>
  <si>
    <t>Valur agiuntada nominala</t>
  </si>
  <si>
    <t>Valur agiuntada reala</t>
  </si>
  <si>
    <t>Impiegads (EFT)</t>
  </si>
  <si>
    <t>Economia generala</t>
  </si>
  <si>
    <t>Sectur primar</t>
  </si>
  <si>
    <t>Sectur secundar</t>
  </si>
  <si>
    <t>Sectur terziar</t>
  </si>
  <si>
    <t>Turissem</t>
  </si>
  <si>
    <t>Economia da construcziun</t>
  </si>
  <si>
    <t>Industria d'export</t>
  </si>
  <si>
    <t>Commerzi</t>
  </si>
  <si>
    <t>Provediment d'energia e d'aua</t>
  </si>
  <si>
    <t>Product naziunal brut</t>
  </si>
  <si>
    <t>Regione</t>
  </si>
  <si>
    <t>Settore</t>
  </si>
  <si>
    <t>Valore aggiunto nominale</t>
  </si>
  <si>
    <t>Valore aggiunto reale</t>
  </si>
  <si>
    <t>Dipendenti (ETP)</t>
  </si>
  <si>
    <t>Valore nominale</t>
  </si>
  <si>
    <t>Reale</t>
  </si>
  <si>
    <t>Svizzera</t>
  </si>
  <si>
    <t>Grigioni</t>
  </si>
  <si>
    <t>Economia globale</t>
  </si>
  <si>
    <t>Settore primario</t>
  </si>
  <si>
    <t>Settore secondario</t>
  </si>
  <si>
    <t>Settore terziario</t>
  </si>
  <si>
    <t>Turismo</t>
  </si>
  <si>
    <t>Edilizia</t>
  </si>
  <si>
    <t>Industria esportatrice</t>
  </si>
  <si>
    <t>Commercio</t>
  </si>
  <si>
    <t>Approvvigionamento energetico e idrico</t>
  </si>
  <si>
    <t>Prodotto interno lordo</t>
  </si>
  <si>
    <t>Valore aggiunto lordo nominale in milioni di CHF, a prezzi base e a prezzi correnti</t>
  </si>
  <si>
    <t>Valore aggiunto lordo reale in milioni di CHF, a prezzi base e a prezzi dell'anno precedente</t>
  </si>
  <si>
    <t xml:space="preserve">Equivalenti a tempo pieno (ETP) </t>
  </si>
  <si>
    <t>Prodotto interno lordo nominale in milioni di CHF, a prezzi base e a prezzi correnti</t>
  </si>
  <si>
    <t>Prodotto interno lordo reale in milioni di CHF, a prezzi base e dell'anno precedente</t>
  </si>
  <si>
    <t>Variazione in % annua</t>
  </si>
  <si>
    <t>Valur agiuntada brutta nominala en milliuns francs, per pretschs da producziun e per pretschs currents</t>
  </si>
  <si>
    <t>Valur agiuntada brutta reala en milliuns francs, a pretschs da producziun ed a pretschs da l'onn precedent</t>
  </si>
  <si>
    <t xml:space="preserve">persunas occupadas equivalenza a temp cumplain (QE) </t>
  </si>
  <si>
    <t>Product naziunal brut nominal en milliuns francs, per pretschs da producziun e per pretschs currents</t>
  </si>
  <si>
    <t>Product naziunal brut real en milliuns francs, a pretschs da producziun ed a pretschs da l'onn precedent</t>
  </si>
  <si>
    <t>Midada en % per onn</t>
  </si>
  <si>
    <t>Definiziun da las branschas tenor NOGA 08:</t>
  </si>
  <si>
    <t>Turissem:</t>
  </si>
  <si>
    <t>Construcziun:</t>
  </si>
  <si>
    <t>Industria d'export:</t>
  </si>
  <si>
    <t>Commerzi:</t>
  </si>
  <si>
    <t>Provediment d'energia e d'aua:</t>
  </si>
  <si>
    <t>A19 fin A23</t>
  </si>
  <si>
    <t>A24 fin A25</t>
  </si>
  <si>
    <t>A36 fin A39</t>
  </si>
  <si>
    <t>Definizione dei settori secondo la NOGA 08:</t>
  </si>
  <si>
    <t>Turismo:</t>
  </si>
  <si>
    <t>Costruzione:</t>
  </si>
  <si>
    <t>Industria esportatrice:</t>
  </si>
  <si>
    <t>Commercio:</t>
  </si>
  <si>
    <t>Approvvigionamento energetico e idrico:</t>
  </si>
  <si>
    <t>da A19 a A23</t>
  </si>
  <si>
    <t>da A24 a A25</t>
  </si>
  <si>
    <t>K2660, K26 resto, A27</t>
  </si>
  <si>
    <t>da A36 a A39</t>
  </si>
  <si>
    <t>Lavurs da plazzals preparatorias, installaziuns da construcziun ed ulteriurs manaschis d'amplificaziun</t>
  </si>
  <si>
    <t>BAK Economics SA per incumbensa da:</t>
  </si>
  <si>
    <t>Uffizi per economia e turissem dal Grischun</t>
  </si>
  <si>
    <t>7001 Cuira</t>
  </si>
  <si>
    <t>Alloggio</t>
  </si>
  <si>
    <t>Servizi di ristorazione</t>
  </si>
  <si>
    <t>Trasporti terrestri</t>
  </si>
  <si>
    <t>Trasporti marittimi</t>
  </si>
  <si>
    <t>Aviazione</t>
  </si>
  <si>
    <t>Costruzioni edilizie</t>
  </si>
  <si>
    <t>Ingegneria civile</t>
  </si>
  <si>
    <t>Lavori preparatori in cantiere, installazioni ed altri lavori di ampliamento</t>
  </si>
  <si>
    <t>Chimica/plastiche</t>
  </si>
  <si>
    <t>Industria metallurgica</t>
  </si>
  <si>
    <t>Ingegneria meccanica</t>
  </si>
  <si>
    <t>Ingegneria elettrica</t>
  </si>
  <si>
    <t>Commercio di autoveicoli</t>
  </si>
  <si>
    <t>Commercio all'ingrosso</t>
  </si>
  <si>
    <t>Commercio al dettaglio</t>
  </si>
  <si>
    <t>Approvvigionamento energetico</t>
  </si>
  <si>
    <t>Approvvigionamento idrico</t>
  </si>
  <si>
    <t>Editore</t>
  </si>
  <si>
    <t>BAK Economics AG per conto di:</t>
  </si>
  <si>
    <t>Ufficio per l'economia e il turismo dei Grigioni</t>
  </si>
  <si>
    <t>Indirizzo</t>
  </si>
  <si>
    <t>Adressa</t>
  </si>
  <si>
    <t>Tut ils dretgs per restampar e per reproducir questa ovra sa chattan tar la BAK Economics SA.</t>
  </si>
  <si>
    <t>Tutti i diritti per la riproduzione e la riproduzione di questa opera appartengono a BAK Economics AG.</t>
  </si>
  <si>
    <t>Alloschament</t>
  </si>
  <si>
    <t>Gastronomia</t>
  </si>
  <si>
    <t>Traffic terrester</t>
  </si>
  <si>
    <t>Navigaziun</t>
  </si>
  <si>
    <t>Aviatica</t>
  </si>
  <si>
    <t>Construcziuns autas</t>
  </si>
  <si>
    <t>Construcziun bassa</t>
  </si>
  <si>
    <t>Chemia/materialias sinteticas</t>
  </si>
  <si>
    <t>Industria da metal</t>
  </si>
  <si>
    <t>Construcziun da maschinas</t>
  </si>
  <si>
    <t>Electrotecnica</t>
  </si>
  <si>
    <t>Commerzi cun vehichels a motor</t>
  </si>
  <si>
    <t>Commerzi a l'engrossa</t>
  </si>
  <si>
    <t>Commerzi en detagl</t>
  </si>
  <si>
    <t>Provediment d'energia</t>
  </si>
  <si>
    <t>Provediment d'aua</t>
  </si>
  <si>
    <t>Editur</t>
  </si>
  <si>
    <t>&lt;Legende_7&gt;</t>
  </si>
  <si>
    <t>Bündner Wirtschaftsprognose - Frühling 2026</t>
  </si>
  <si>
    <t>Prognosa economica dal Grischun - primavaira 2026</t>
  </si>
  <si>
    <t>Previsioni economiche dei Grigioni - primavera 2026</t>
  </si>
  <si>
    <t>Letztmals aktualisiert am: 02.06.2026</t>
  </si>
  <si>
    <t>Ultima actualisaziun: 02.06.2026</t>
  </si>
  <si>
    <t>Ultimo aggiornamento: 02.06.2026</t>
  </si>
  <si>
    <t>Modell-Lauf: März 2026</t>
  </si>
  <si>
    <t>Curs da model: mars 2026</t>
  </si>
  <si>
    <t>Modello di esecuzione: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</si>
</sst>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-* #,##0.00\ [$€]_-;\-* #,##0.00\ [$€]_-;_-* &quot;-&quot;??\ [$€]_-;_-@_-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Helv"/>
    </font>
    <font>
      <b/>
      <sz val="8"/>
      <name val="Helv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Franklin Gothic Book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5"/>
        <bgColor indexed="17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" fontId="3" fillId="2" borderId="0" applyNumberFormat="0" applyBorder="0" applyProtection="0"/>
    <xf numFmtId="1" fontId="4" fillId="0" borderId="1" applyNumberFormat="0">
      <alignment vertical="top" wrapText="1"/>
    </xf>
    <xf numFmtId="1" fontId="3" fillId="0" borderId="0" applyNumberFormat="0"/>
    <xf numFmtId="43" fontId="2" fillId="0" borderId="0" applyFont="0" applyFill="0" applyBorder="0" applyAlignment="0" applyProtection="0"/>
    <xf numFmtId="0" fontId="3" fillId="3" borderId="0" applyNumberFormat="0" applyFont="0" applyAlignment="0" applyProtection="0"/>
    <xf numFmtId="0" fontId="11" fillId="0" borderId="0"/>
    <xf numFmtId="0" fontId="2" fillId="0" borderId="0"/>
    <xf numFmtId="0" fontId="3" fillId="4" borderId="0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3" fillId="0" borderId="0"/>
    <xf numFmtId="0" fontId="1" fillId="0" borderId="0"/>
  </cellStyleXfs>
  <cellXfs count="54">
    <xf numFmtId="0" fontId="0" fillId="0" borderId="0" xfId="0"/>
    <xf numFmtId="0" fontId="8" fillId="6" borderId="0" xfId="0" applyFont="1" applyFill="1"/>
    <xf numFmtId="0" fontId="9" fillId="6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vertical="top" wrapText="1"/>
    </xf>
    <xf numFmtId="0" fontId="7" fillId="6" borderId="0" xfId="14" applyFill="1"/>
    <xf numFmtId="0" fontId="8" fillId="6" borderId="0" xfId="14" applyFont="1" applyFill="1"/>
    <xf numFmtId="0" fontId="10" fillId="6" borderId="0" xfId="14" applyFont="1" applyFill="1"/>
    <xf numFmtId="0" fontId="5" fillId="5" borderId="0" xfId="14" applyFont="1" applyFill="1"/>
    <xf numFmtId="0" fontId="8" fillId="6" borderId="2" xfId="0" applyFont="1" applyFill="1" applyBorder="1"/>
    <xf numFmtId="0" fontId="8" fillId="6" borderId="4" xfId="0" applyFont="1" applyFill="1" applyBorder="1"/>
    <xf numFmtId="164" fontId="8" fillId="6" borderId="0" xfId="11" applyNumberFormat="1" applyFont="1" applyFill="1"/>
    <xf numFmtId="164" fontId="8" fillId="6" borderId="0" xfId="12" applyNumberFormat="1" applyFont="1" applyFill="1"/>
    <xf numFmtId="0" fontId="6" fillId="6" borderId="0" xfId="14" applyFont="1" applyFill="1"/>
    <xf numFmtId="0" fontId="1" fillId="6" borderId="0" xfId="0" applyFont="1" applyFill="1"/>
    <xf numFmtId="0" fontId="0" fillId="6" borderId="0" xfId="0" applyFill="1"/>
    <xf numFmtId="0" fontId="17" fillId="7" borderId="0" xfId="0" applyFont="1" applyFill="1" applyAlignment="1">
      <alignment horizontal="left" vertical="top" wrapText="1"/>
    </xf>
    <xf numFmtId="0" fontId="16" fillId="8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8" fillId="8" borderId="0" xfId="0" applyFont="1" applyFill="1" applyAlignment="1">
      <alignment horizontal="left" vertical="top" wrapText="1"/>
    </xf>
    <xf numFmtId="0" fontId="16" fillId="8" borderId="0" xfId="0" applyFont="1" applyFill="1" applyAlignment="1" applyProtection="1">
      <alignment horizontal="left" vertical="top" wrapText="1"/>
      <protection locked="0"/>
    </xf>
    <xf numFmtId="0" fontId="16" fillId="9" borderId="0" xfId="0" applyFont="1" applyFill="1" applyAlignment="1">
      <alignment horizontal="left" vertical="top" wrapText="1"/>
    </xf>
    <xf numFmtId="0" fontId="8" fillId="6" borderId="11" xfId="0" applyFont="1" applyFill="1" applyBorder="1"/>
    <xf numFmtId="0" fontId="8" fillId="6" borderId="13" xfId="0" applyFont="1" applyFill="1" applyBorder="1"/>
    <xf numFmtId="0" fontId="8" fillId="6" borderId="14" xfId="0" applyFont="1" applyFill="1" applyBorder="1"/>
    <xf numFmtId="0" fontId="8" fillId="6" borderId="16" xfId="0" applyFont="1" applyFill="1" applyBorder="1"/>
    <xf numFmtId="0" fontId="19" fillId="10" borderId="6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0" borderId="18" xfId="0" applyFont="1" applyFill="1" applyBorder="1"/>
    <xf numFmtId="0" fontId="19" fillId="10" borderId="3" xfId="0" applyFont="1" applyFill="1" applyBorder="1"/>
    <xf numFmtId="164" fontId="8" fillId="6" borderId="2" xfId="11" applyNumberFormat="1" applyFont="1" applyFill="1" applyBorder="1"/>
    <xf numFmtId="164" fontId="8" fillId="6" borderId="14" xfId="11" applyNumberFormat="1" applyFont="1" applyFill="1" applyBorder="1"/>
    <xf numFmtId="164" fontId="8" fillId="6" borderId="17" xfId="11" applyNumberFormat="1" applyFont="1" applyFill="1" applyBorder="1"/>
    <xf numFmtId="164" fontId="8" fillId="6" borderId="15" xfId="11" applyNumberFormat="1" applyFont="1" applyFill="1" applyBorder="1"/>
    <xf numFmtId="164" fontId="8" fillId="6" borderId="4" xfId="11" applyNumberFormat="1" applyFont="1" applyFill="1" applyBorder="1" applyAlignment="1">
      <alignment horizontal="right"/>
    </xf>
    <xf numFmtId="164" fontId="8" fillId="6" borderId="2" xfId="11" applyNumberFormat="1" applyFont="1" applyFill="1" applyBorder="1" applyAlignment="1">
      <alignment horizontal="right"/>
    </xf>
    <xf numFmtId="164" fontId="8" fillId="6" borderId="17" xfId="11" applyNumberFormat="1" applyFont="1" applyFill="1" applyBorder="1" applyAlignment="1">
      <alignment horizontal="right"/>
    </xf>
    <xf numFmtId="164" fontId="8" fillId="6" borderId="12" xfId="11" applyNumberFormat="1" applyFont="1" applyFill="1" applyBorder="1" applyAlignment="1">
      <alignment horizontal="right"/>
    </xf>
    <xf numFmtId="164" fontId="8" fillId="6" borderId="4" xfId="11" applyNumberFormat="1" applyFont="1" applyFill="1" applyBorder="1"/>
    <xf numFmtId="164" fontId="8" fillId="6" borderId="12" xfId="11" applyNumberFormat="1" applyFont="1" applyFill="1" applyBorder="1"/>
    <xf numFmtId="0" fontId="19" fillId="10" borderId="21" xfId="0" applyFont="1" applyFill="1" applyBorder="1" applyAlignment="1">
      <alignment horizontal="center" vertical="center"/>
    </xf>
    <xf numFmtId="164" fontId="8" fillId="6" borderId="22" xfId="11" applyNumberFormat="1" applyFont="1" applyFill="1" applyBorder="1"/>
    <xf numFmtId="164" fontId="8" fillId="6" borderId="23" xfId="11" applyNumberFormat="1" applyFont="1" applyFill="1" applyBorder="1"/>
    <xf numFmtId="164" fontId="8" fillId="6" borderId="22" xfId="11" applyNumberFormat="1" applyFont="1" applyFill="1" applyBorder="1" applyAlignment="1">
      <alignment horizontal="right"/>
    </xf>
    <xf numFmtId="164" fontId="8" fillId="6" borderId="24" xfId="11" applyNumberFormat="1" applyFont="1" applyFill="1" applyBorder="1" applyAlignment="1">
      <alignment horizontal="right"/>
    </xf>
    <xf numFmtId="164" fontId="8" fillId="6" borderId="24" xfId="11" applyNumberFormat="1" applyFont="1" applyFill="1" applyBorder="1"/>
    <xf numFmtId="0" fontId="19" fillId="10" borderId="8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top" wrapText="1"/>
    </xf>
    <xf numFmtId="0" fontId="19" fillId="10" borderId="7" xfId="0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 vertical="center"/>
    </xf>
    <xf numFmtId="0" fontId="19" fillId="10" borderId="19" xfId="0" applyFont="1" applyFill="1" applyBorder="1" applyAlignment="1">
      <alignment horizontal="center" vertical="center"/>
    </xf>
    <xf numFmtId="0" fontId="19" fillId="10" borderId="20" xfId="0" applyFont="1" applyFill="1" applyBorder="1" applyAlignment="1">
      <alignment horizontal="center" vertical="center"/>
    </xf>
  </cellXfs>
  <cellStyles count="25">
    <cellStyle name="Euro" xfId="1" xr:uid="{00000000-0005-0000-0000-000000000000}"/>
    <cellStyle name="Euro 2" xfId="2" xr:uid="{00000000-0005-0000-0000-000001000000}"/>
    <cellStyle name="grau" xfId="3" xr:uid="{00000000-0005-0000-0000-000002000000}"/>
    <cellStyle name="Kantone" xfId="4" xr:uid="{00000000-0005-0000-0000-000003000000}"/>
    <cellStyle name="Klein" xfId="5" xr:uid="{00000000-0005-0000-0000-000004000000}"/>
    <cellStyle name="Migliaia_ibf2004_ws_g_tourism" xfId="6" xr:uid="{00000000-0005-0000-0000-000005000000}"/>
    <cellStyle name="negativ" xfId="7" xr:uid="{00000000-0005-0000-0000-000006000000}"/>
    <cellStyle name="Normal_Feuil1" xfId="8" xr:uid="{00000000-0005-0000-0000-000007000000}"/>
    <cellStyle name="Normale_ibf2004_ws_g_tourism" xfId="9" xr:uid="{00000000-0005-0000-0000-000008000000}"/>
    <cellStyle name="positiv" xfId="10" xr:uid="{00000000-0005-0000-0000-000009000000}"/>
    <cellStyle name="Prozent" xfId="11" builtinId="5"/>
    <cellStyle name="Prozent 2" xfId="12" xr:uid="{00000000-0005-0000-0000-00000B000000}"/>
    <cellStyle name="Prozent 2 2" xfId="13" xr:uid="{00000000-0005-0000-0000-00000C000000}"/>
    <cellStyle name="Standard" xfId="0" builtinId="0"/>
    <cellStyle name="Standard 2" xfId="14" xr:uid="{00000000-0005-0000-0000-00000E000000}"/>
    <cellStyle name="Standard 2 2" xfId="15" xr:uid="{00000000-0005-0000-0000-00000F000000}"/>
    <cellStyle name="Standard 2 2 2" xfId="16" xr:uid="{00000000-0005-0000-0000-000010000000}"/>
    <cellStyle name="Standard 2 3" xfId="17" xr:uid="{00000000-0005-0000-0000-000011000000}"/>
    <cellStyle name="Standard 3" xfId="18" xr:uid="{00000000-0005-0000-0000-000012000000}"/>
    <cellStyle name="Standard 4" xfId="19" xr:uid="{00000000-0005-0000-0000-000013000000}"/>
    <cellStyle name="Standard 4 2" xfId="20" xr:uid="{00000000-0005-0000-0000-000014000000}"/>
    <cellStyle name="Standard 5" xfId="21" xr:uid="{00000000-0005-0000-0000-000015000000}"/>
    <cellStyle name="Standard 6" xfId="22" xr:uid="{00000000-0005-0000-0000-000016000000}"/>
    <cellStyle name="Standard 7" xfId="23" xr:uid="{00000000-0005-0000-0000-000017000000}"/>
    <cellStyle name="Valuta [0]_Foglio1" xfId="24" xr:uid="{00000000-0005-0000-0000-000018000000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254000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0</xdr:row>
      <xdr:rowOff>19050</xdr:rowOff>
    </xdr:from>
    <xdr:to>
      <xdr:col>7</xdr:col>
      <xdr:colOff>314939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31518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635000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0</xdr:row>
      <xdr:rowOff>19050</xdr:rowOff>
    </xdr:from>
    <xdr:to>
      <xdr:col>6</xdr:col>
      <xdr:colOff>686414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31518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t.gr.ch\kt\folien\id085%20Nov%2000;%20Vorlage%20IBR,%20Alpine%20Liga,%20cko\Daten%20aus%20IBR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DIV"/>
      <sheetName val="Nachhaltigkeit"/>
    </sheetNames>
    <sheetDataSet>
      <sheetData sheetId="0">
        <row r="1">
          <cell r="A1" t="str">
            <v>O2a/i40bAGWr000</v>
          </cell>
        </row>
        <row r="2">
          <cell r="A2" t="str">
            <v>JUL 13, 2000</v>
          </cell>
        </row>
        <row r="4">
          <cell r="A4" t="str">
            <v>Real hourly productivity</v>
          </cell>
        </row>
        <row r="5">
          <cell r="A5" t="str">
            <v>in USD, PPP 1990</v>
          </cell>
        </row>
        <row r="8">
          <cell r="A8" t="str">
            <v>AGGREGATE ECONOMY</v>
          </cell>
        </row>
        <row r="12">
          <cell r="B12">
            <v>1999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workbookViewId="0"/>
  </sheetViews>
  <sheetFormatPr baseColWidth="10" defaultRowHeight="14.25" x14ac:dyDescent="0.2"/>
  <cols>
    <col min="1" max="1" width="15.7109375" style="1" customWidth="1"/>
    <col min="2" max="2" width="32.140625" style="1" customWidth="1"/>
    <col min="3" max="11" width="11.42578125" style="1" customWidth="1"/>
    <col min="12" max="16384" width="11.42578125" style="1"/>
  </cols>
  <sheetData>
    <row r="1" spans="1:11" s="14" customFormat="1" ht="12.75" x14ac:dyDescent="0.2"/>
    <row r="2" spans="1:11" s="14" customFormat="1" ht="15.75" x14ac:dyDescent="0.25">
      <c r="B2" s="2"/>
      <c r="C2" s="15"/>
      <c r="D2" s="15"/>
    </row>
    <row r="3" spans="1:11" s="14" customFormat="1" ht="15.75" x14ac:dyDescent="0.25">
      <c r="B3" s="2"/>
      <c r="C3" s="15"/>
      <c r="D3" s="15"/>
    </row>
    <row r="4" spans="1:11" s="14" customFormat="1" ht="15.75" x14ac:dyDescent="0.25">
      <c r="B4" s="2"/>
      <c r="C4" s="15"/>
      <c r="D4" s="15"/>
    </row>
    <row r="5" spans="1:11" s="14" customFormat="1" ht="12.75" x14ac:dyDescent="0.2"/>
    <row r="6" spans="1:11" s="14" customFormat="1" ht="12.75" x14ac:dyDescent="0.2"/>
    <row r="7" spans="1:11" ht="15.75" x14ac:dyDescent="0.2">
      <c r="A7" s="48" t="str">
        <f>VLOOKUP("&lt;Fachbereich&gt;",Uebersetzungen!$B$3:$E$31,Uebersetzungen!$B$2+1,FALSE)</f>
        <v>Daten &amp; Statistik</v>
      </c>
      <c r="B7" s="48"/>
      <c r="C7" s="48"/>
      <c r="D7" s="48"/>
      <c r="E7" s="3"/>
      <c r="F7" s="3"/>
      <c r="G7" s="3"/>
      <c r="H7" s="3"/>
      <c r="I7" s="3"/>
    </row>
    <row r="8" spans="1:11" ht="15" x14ac:dyDescent="0.2">
      <c r="A8" s="4"/>
      <c r="B8" s="3"/>
      <c r="C8" s="3"/>
      <c r="D8" s="3"/>
      <c r="E8" s="3"/>
      <c r="F8" s="3"/>
      <c r="G8" s="3"/>
      <c r="H8" s="3"/>
      <c r="I8" s="3"/>
    </row>
    <row r="9" spans="1:11" ht="18" x14ac:dyDescent="0.2">
      <c r="A9" s="49" t="str">
        <f>VLOOKUP("&lt;Titel&gt;",Uebersetzungen!$B$3:$E$94,Uebersetzungen!$B$2+1,FALSE)</f>
        <v>Bündner Wirtschaftsprognose - Frühling 2026</v>
      </c>
      <c r="B9" s="49"/>
      <c r="C9" s="49"/>
      <c r="D9" s="49"/>
      <c r="E9" s="49"/>
      <c r="F9" s="49"/>
      <c r="G9" s="49"/>
    </row>
    <row r="10" spans="1:11" ht="15" thickBot="1" x14ac:dyDescent="0.25"/>
    <row r="11" spans="1:11" ht="14.25" customHeight="1" x14ac:dyDescent="0.2">
      <c r="A11" s="50" t="str">
        <f>VLOOKUP("&lt;SpaltenTitel_1&gt;",Uebersetzungen!$B$3:$E$94,Uebersetzungen!$B$2+1,FALSE)</f>
        <v>Region</v>
      </c>
      <c r="B11" s="52" t="str">
        <f>VLOOKUP("&lt;SpaltenTitel_2&gt;",Uebersetzungen!$B$3:$E$94,Uebersetzungen!$B$2+1,FALSE)</f>
        <v>Branche</v>
      </c>
      <c r="C11" s="46" t="str">
        <f>VLOOKUP("&lt;SpaltenTitel_3&gt;",Uebersetzungen!$B$3:$E$94,Uebersetzungen!$B$2+1,FALSE)</f>
        <v>Nominelle Wertschöpfung</v>
      </c>
      <c r="D11" s="46"/>
      <c r="E11" s="46"/>
      <c r="F11" s="46" t="str">
        <f>VLOOKUP("&lt;SpaltenTitel_4&gt;",Uebersetzungen!$B$3:$E$94,Uebersetzungen!$B$2+1,FALSE)</f>
        <v>Reale Wertschöpfung</v>
      </c>
      <c r="G11" s="46"/>
      <c r="H11" s="46"/>
      <c r="I11" s="46" t="str">
        <f>VLOOKUP("&lt;SpaltenTitel_5&gt;",Uebersetzungen!$B$3:$E$94,Uebersetzungen!$B$2+1,FALSE)</f>
        <v>Beschäftigte (VZÄ)</v>
      </c>
      <c r="J11" s="46"/>
      <c r="K11" s="47"/>
    </row>
    <row r="12" spans="1:11" ht="15" x14ac:dyDescent="0.2">
      <c r="A12" s="51"/>
      <c r="B12" s="53"/>
      <c r="C12" s="26">
        <v>2025</v>
      </c>
      <c r="D12" s="26">
        <v>2026</v>
      </c>
      <c r="E12" s="26">
        <v>2027</v>
      </c>
      <c r="F12" s="26">
        <v>2025</v>
      </c>
      <c r="G12" s="26">
        <v>2026</v>
      </c>
      <c r="H12" s="26">
        <v>2027</v>
      </c>
      <c r="I12" s="26">
        <v>2025</v>
      </c>
      <c r="J12" s="40">
        <v>2026</v>
      </c>
      <c r="K12" s="27">
        <v>2027</v>
      </c>
    </row>
    <row r="13" spans="1:11" x14ac:dyDescent="0.2">
      <c r="A13" s="22" t="str">
        <f>VLOOKUP("&lt;Zeilentitel_1&gt;",Uebersetzungen!$B$3:$E$94,Uebersetzungen!$B$2+1,FALSE)</f>
        <v>Schweiz</v>
      </c>
      <c r="B13" s="9" t="str">
        <f>VLOOKUP("&lt;Zeilentitel_3&gt;",Uebersetzungen!$B$3:$E$94,Uebersetzungen!$B$2+1,FALSE)</f>
        <v>Gesamtwirtschaft</v>
      </c>
      <c r="C13" s="35">
        <v>1.5911439236039771E-2</v>
      </c>
      <c r="D13" s="35">
        <v>1.7975445532694589E-2</v>
      </c>
      <c r="E13" s="35">
        <v>1.3879015431269792E-2</v>
      </c>
      <c r="F13" s="35">
        <v>1.3000779000000001E-2</v>
      </c>
      <c r="G13" s="35">
        <v>1.18769583E-2</v>
      </c>
      <c r="H13" s="35">
        <v>9.962238E-3</v>
      </c>
      <c r="I13" s="35">
        <v>2.4366732093699106E-3</v>
      </c>
      <c r="J13" s="43">
        <v>1.9649916348780661E-3</v>
      </c>
      <c r="K13" s="36">
        <v>4.3570566278607892E-3</v>
      </c>
    </row>
    <row r="14" spans="1:11" x14ac:dyDescent="0.2">
      <c r="A14" s="22" t="str">
        <f>VLOOKUP("&lt;Zeilentitel_2&gt;",Uebersetzungen!$B$3:$E$94,Uebersetzungen!$B$2+1,FALSE)</f>
        <v>Graubünden</v>
      </c>
      <c r="B14" s="10" t="s">
        <v>59</v>
      </c>
      <c r="C14" s="34">
        <v>1.4475409295515274E-2</v>
      </c>
      <c r="D14" s="34">
        <v>1.2751727319804562E-2</v>
      </c>
      <c r="E14" s="34">
        <v>1.7701674327373684E-2</v>
      </c>
      <c r="F14" s="34">
        <v>6.9022182E-3</v>
      </c>
      <c r="G14" s="34">
        <v>5.3445120999999996E-3</v>
      </c>
      <c r="H14" s="34">
        <v>8.7466591999999996E-3</v>
      </c>
      <c r="I14" s="34">
        <v>5.0763946022327477E-3</v>
      </c>
      <c r="J14" s="44">
        <v>1.8667027061001207E-3</v>
      </c>
      <c r="K14" s="37">
        <v>3.2628417126945308E-3</v>
      </c>
    </row>
    <row r="15" spans="1:11" x14ac:dyDescent="0.2">
      <c r="A15" s="22" t="str">
        <f>VLOOKUP("&lt;Zeilentitel_2&gt;",Uebersetzungen!$B$3:$E$94,Uebersetzungen!$B$2+1,FALSE)</f>
        <v>Graubünden</v>
      </c>
      <c r="B15" s="10" t="s">
        <v>120</v>
      </c>
      <c r="C15" s="38">
        <v>6.8515001637580841E-2</v>
      </c>
      <c r="D15" s="38">
        <v>-2.3137711344254352E-2</v>
      </c>
      <c r="E15" s="38">
        <v>6.7146861534950197E-3</v>
      </c>
      <c r="F15" s="38">
        <v>2.8364132600000001E-2</v>
      </c>
      <c r="G15" s="38">
        <v>-2.3765342399999997E-2</v>
      </c>
      <c r="H15" s="38">
        <v>-2.4070483000000003E-3</v>
      </c>
      <c r="I15" s="38">
        <v>4.6009843552579088E-3</v>
      </c>
      <c r="J15" s="45">
        <v>-9.0615828264322129E-3</v>
      </c>
      <c r="K15" s="39">
        <v>-9.959264171337745E-3</v>
      </c>
    </row>
    <row r="16" spans="1:11" x14ac:dyDescent="0.2">
      <c r="A16" s="22" t="str">
        <f>VLOOKUP("&lt;Zeilentitel_2&gt;",Uebersetzungen!$B$3:$E$94,Uebersetzungen!$B$2+1,FALSE)</f>
        <v>Graubünden</v>
      </c>
      <c r="B16" s="10" t="s">
        <v>121</v>
      </c>
      <c r="C16" s="38">
        <v>-1.0097925872460944E-2</v>
      </c>
      <c r="D16" s="38">
        <v>1.6167578798178539E-2</v>
      </c>
      <c r="E16" s="38">
        <v>2.9048815952781526E-2</v>
      </c>
      <c r="F16" s="38">
        <v>-1.0384110699999999E-2</v>
      </c>
      <c r="G16" s="38">
        <v>1.7179409100000001E-2</v>
      </c>
      <c r="H16" s="38">
        <v>1.9473267499999999E-2</v>
      </c>
      <c r="I16" s="38">
        <v>6.1823836957959344E-3</v>
      </c>
      <c r="J16" s="45">
        <v>8.9480982645073759E-4</v>
      </c>
      <c r="K16" s="39">
        <v>1.3775016008015228E-3</v>
      </c>
    </row>
    <row r="17" spans="1:11" x14ac:dyDescent="0.2">
      <c r="A17" s="22" t="str">
        <f>VLOOKUP("&lt;Zeilentitel_2&gt;",Uebersetzungen!$B$3:$E$94,Uebersetzungen!$B$2+1,FALSE)</f>
        <v>Graubünden</v>
      </c>
      <c r="B17" s="10" t="s">
        <v>122</v>
      </c>
      <c r="C17" s="38">
        <v>2.1723199837659246E-2</v>
      </c>
      <c r="D17" s="38">
        <v>1.2366863114517068E-2</v>
      </c>
      <c r="E17" s="38">
        <v>1.4189383147707124E-2</v>
      </c>
      <c r="F17" s="38">
        <v>1.2324213799999999E-2</v>
      </c>
      <c r="G17" s="38">
        <v>2.0647307000000001E-3</v>
      </c>
      <c r="H17" s="38">
        <v>5.4415786000000001E-3</v>
      </c>
      <c r="I17" s="38">
        <v>4.7544764011266949E-3</v>
      </c>
      <c r="J17" s="45">
        <v>2.7316786155491268E-3</v>
      </c>
      <c r="K17" s="39">
        <v>4.5227687449291842E-3</v>
      </c>
    </row>
    <row r="18" spans="1:11" x14ac:dyDescent="0.2">
      <c r="A18" s="22" t="str">
        <f>VLOOKUP("&lt;Zeilentitel_2&gt;",Uebersetzungen!$B$3:$E$94,Uebersetzungen!$B$2+1,FALSE)</f>
        <v>Graubünden</v>
      </c>
      <c r="B18" s="10" t="s">
        <v>4</v>
      </c>
      <c r="C18" s="38">
        <v>4.0800974703276927E-2</v>
      </c>
      <c r="D18" s="38">
        <v>2.3579831097795267E-2</v>
      </c>
      <c r="E18" s="38">
        <v>2.9182977402896659E-2</v>
      </c>
      <c r="F18" s="38">
        <v>2.6837933999999997E-2</v>
      </c>
      <c r="G18" s="38">
        <v>7.0744558999999993E-3</v>
      </c>
      <c r="H18" s="38">
        <v>7.6225353999999999E-3</v>
      </c>
      <c r="I18" s="38">
        <v>-2.036353571536087E-3</v>
      </c>
      <c r="J18" s="45">
        <v>3.1411367245175459E-3</v>
      </c>
      <c r="K18" s="39">
        <v>1.7998721404304252E-3</v>
      </c>
    </row>
    <row r="19" spans="1:11" x14ac:dyDescent="0.2">
      <c r="A19" s="22" t="str">
        <f>VLOOKUP("&lt;Zeilentitel_2&gt;",Uebersetzungen!$B$3:$E$94,Uebersetzungen!$B$2+1,FALSE)</f>
        <v>Graubünden</v>
      </c>
      <c r="B19" s="10" t="s">
        <v>5</v>
      </c>
      <c r="C19" s="38">
        <v>2.6904268422166089E-2</v>
      </c>
      <c r="D19" s="38">
        <v>3.1302395414264828E-2</v>
      </c>
      <c r="E19" s="38">
        <v>4.4971612566372166E-2</v>
      </c>
      <c r="F19" s="38">
        <v>1.8447332299999997E-2</v>
      </c>
      <c r="G19" s="38">
        <v>2.2923041199999997E-2</v>
      </c>
      <c r="H19" s="38">
        <v>2.7773106799999999E-2</v>
      </c>
      <c r="I19" s="38">
        <v>5.8199552940167987E-3</v>
      </c>
      <c r="J19" s="45">
        <v>4.2170826660345995E-3</v>
      </c>
      <c r="K19" s="39">
        <v>-6.5447697923715076E-5</v>
      </c>
    </row>
    <row r="20" spans="1:11" x14ac:dyDescent="0.2">
      <c r="A20" s="22" t="str">
        <f>VLOOKUP("&lt;Zeilentitel_2&gt;",Uebersetzungen!$B$3:$E$94,Uebersetzungen!$B$2+1,FALSE)</f>
        <v>Graubünden</v>
      </c>
      <c r="B20" s="10" t="s">
        <v>6</v>
      </c>
      <c r="C20" s="38">
        <v>1.6585819879669117E-2</v>
      </c>
      <c r="D20" s="38">
        <v>5.317863052604066E-3</v>
      </c>
      <c r="E20" s="38">
        <v>1.7640916633674175E-2</v>
      </c>
      <c r="F20" s="38">
        <v>1.9337945199999998E-2</v>
      </c>
      <c r="G20" s="38">
        <v>5.0456780999999992E-3</v>
      </c>
      <c r="H20" s="38">
        <v>2.0700557299999998E-2</v>
      </c>
      <c r="I20" s="38">
        <v>5.6271946121009275E-3</v>
      </c>
      <c r="J20" s="45">
        <v>2.0518469923480609E-4</v>
      </c>
      <c r="K20" s="39">
        <v>5.1535120137151669E-3</v>
      </c>
    </row>
    <row r="21" spans="1:11" x14ac:dyDescent="0.2">
      <c r="A21" s="22" t="str">
        <f>VLOOKUP("&lt;Zeilentitel_2&gt;",Uebersetzungen!$B$3:$E$94,Uebersetzungen!$B$2+1,FALSE)</f>
        <v>Graubünden</v>
      </c>
      <c r="B21" s="10" t="s">
        <v>7</v>
      </c>
      <c r="C21" s="38">
        <v>7.7078983108100907E-3</v>
      </c>
      <c r="D21" s="38">
        <v>8.4818265969079931E-3</v>
      </c>
      <c r="E21" s="38">
        <v>-3.1687206373390842E-3</v>
      </c>
      <c r="F21" s="38">
        <v>3.2113943900000004E-2</v>
      </c>
      <c r="G21" s="38">
        <v>-1.2874004000000001E-3</v>
      </c>
      <c r="H21" s="38">
        <v>3.0448676000000004E-3</v>
      </c>
      <c r="I21" s="38">
        <v>-3.9946291997645655E-3</v>
      </c>
      <c r="J21" s="45">
        <v>-1.0078253861880437E-3</v>
      </c>
      <c r="K21" s="39">
        <v>4.3141633560341841E-3</v>
      </c>
    </row>
    <row r="22" spans="1:11" ht="15" thickBot="1" x14ac:dyDescent="0.25">
      <c r="A22" s="23" t="str">
        <f>VLOOKUP("&lt;Zeilentitel_2&gt;",Uebersetzungen!$B$3:$E$94,Uebersetzungen!$B$2+1,FALSE)</f>
        <v>Graubünden</v>
      </c>
      <c r="B22" s="24" t="s">
        <v>8</v>
      </c>
      <c r="C22" s="31">
        <v>-0.19387885083561274</v>
      </c>
      <c r="D22" s="31">
        <v>2.8384324993192322E-2</v>
      </c>
      <c r="E22" s="31">
        <v>3.1887907411102256E-2</v>
      </c>
      <c r="F22" s="31">
        <v>-0.16452310810000001</v>
      </c>
      <c r="G22" s="31">
        <v>6.9342248100000003E-2</v>
      </c>
      <c r="H22" s="31">
        <v>3.0137459999999999E-3</v>
      </c>
      <c r="I22" s="31">
        <v>3.2000662375107902E-2</v>
      </c>
      <c r="J22" s="42">
        <v>1.1682514030935565E-2</v>
      </c>
      <c r="K22" s="33">
        <v>1.1026998141507205E-2</v>
      </c>
    </row>
    <row r="23" spans="1:11" ht="15" thickBot="1" x14ac:dyDescent="0.25"/>
    <row r="24" spans="1:11" ht="15" x14ac:dyDescent="0.25">
      <c r="A24" s="50" t="str">
        <f>VLOOKUP("&lt;SpaltenTitel_1&gt;",Uebersetzungen!$B$3:$E$94,Uebersetzungen!$B$2+1,FALSE)</f>
        <v>Region</v>
      </c>
      <c r="B24" s="28"/>
      <c r="C24" s="46" t="str">
        <f>VLOOKUP("&lt;SpaltenTitel_6&gt;",Uebersetzungen!$B$3:$E$94,Uebersetzungen!$B$2+1,FALSE)</f>
        <v>Nominal</v>
      </c>
      <c r="D24" s="46"/>
      <c r="E24" s="46"/>
      <c r="F24" s="46" t="str">
        <f>VLOOKUP("&lt;SpaltenTitel_7&gt;",Uebersetzungen!$B$3:$E$94,Uebersetzungen!$B$2+1,FALSE)</f>
        <v>Real</v>
      </c>
      <c r="G24" s="46"/>
      <c r="H24" s="47"/>
    </row>
    <row r="25" spans="1:11" ht="15" x14ac:dyDescent="0.25">
      <c r="A25" s="51"/>
      <c r="B25" s="29"/>
      <c r="C25" s="26">
        <v>2025</v>
      </c>
      <c r="D25" s="26">
        <v>2026</v>
      </c>
      <c r="E25" s="26">
        <v>2027</v>
      </c>
      <c r="F25" s="26">
        <v>2025</v>
      </c>
      <c r="G25" s="40">
        <v>2026</v>
      </c>
      <c r="H25" s="27">
        <v>2027</v>
      </c>
    </row>
    <row r="26" spans="1:11" x14ac:dyDescent="0.2">
      <c r="A26" s="25" t="str">
        <f>VLOOKUP("&lt;Zeilentitel_1&gt;",Uebersetzungen!$B$3:$E$94,Uebersetzungen!$B$2+1,FALSE)</f>
        <v>Schweiz</v>
      </c>
      <c r="B26" s="9" t="str">
        <f>VLOOKUP("&lt;Zeilentitel_12&gt;",Uebersetzungen!$B$3:$E$94,Uebersetzungen!$B$2+1,FALSE)</f>
        <v>Bruttoinlandsprodukt</v>
      </c>
      <c r="C26" s="30">
        <v>1.5911439236049763E-2</v>
      </c>
      <c r="D26" s="30">
        <v>1.7975445532681045E-2</v>
      </c>
      <c r="E26" s="30">
        <v>1.387901543127712E-2</v>
      </c>
      <c r="F26" s="30">
        <v>1.3000779000000001E-2</v>
      </c>
      <c r="G26" s="41">
        <v>1.18769583E-2</v>
      </c>
      <c r="H26" s="32">
        <v>9.962238E-3</v>
      </c>
    </row>
    <row r="27" spans="1:11" ht="15" thickBot="1" x14ac:dyDescent="0.25">
      <c r="A27" s="23" t="str">
        <f>VLOOKUP("&lt;Zeilentitel_2&gt;",Uebersetzungen!$B$3:$E$94,Uebersetzungen!$B$2+1,FALSE)</f>
        <v>Graubünden</v>
      </c>
      <c r="B27" s="24" t="str">
        <f>VLOOKUP("&lt;Zeilentitel_12&gt;",Uebersetzungen!$B$3:$E$94,Uebersetzungen!$B$2+1,FALSE)</f>
        <v>Bruttoinlandsprodukt</v>
      </c>
      <c r="C27" s="31">
        <v>1.4458138464800152E-2</v>
      </c>
      <c r="D27" s="31">
        <v>1.2742239481119855E-2</v>
      </c>
      <c r="E27" s="31">
        <v>1.7701665732153371E-2</v>
      </c>
      <c r="F27" s="31">
        <v>6.8791064000000004E-3</v>
      </c>
      <c r="G27" s="42">
        <v>5.3347430999999999E-3</v>
      </c>
      <c r="H27" s="33">
        <v>8.7293523999999994E-3</v>
      </c>
    </row>
    <row r="29" spans="1:11" x14ac:dyDescent="0.2">
      <c r="A29" s="1" t="str">
        <f>VLOOKUP("&lt;Legende_1&gt;",Uebersetzungen!$B$3:$E$94,Uebersetzungen!$B$2+1,FALSE)</f>
        <v>Nominelle Bruttowertschöpfung in Millionen CHF, zu Herstellungspreisen und zu laufenden Preisen</v>
      </c>
      <c r="G29" s="1" t="str">
        <f>VLOOKUP("&lt;Legende_6&gt;",Uebersetzungen!$B$3:$E$94,Uebersetzungen!$B$2+1,FALSE)</f>
        <v>Veränderung in % pro Jahr</v>
      </c>
    </row>
    <row r="30" spans="1:11" x14ac:dyDescent="0.2">
      <c r="A30" s="1" t="str">
        <f>VLOOKUP("&lt;Legende_2&gt;",Uebersetzungen!$B$3:$E$94,Uebersetzungen!$B$2+1,FALSE)</f>
        <v>Reale Bruttowertschöpfung in Millionen CHF, zu Herstellungspreisen und zu Preisen des Vorjahres</v>
      </c>
      <c r="G30" s="1" t="str">
        <f>VLOOKUP("&lt;Legende_6&gt;",Uebersetzungen!$B$3:$E$94,Uebersetzungen!$B$2+1,FALSE)</f>
        <v>Veränderung in % pro Jahr</v>
      </c>
    </row>
    <row r="31" spans="1:11" x14ac:dyDescent="0.2">
      <c r="A31" s="1" t="str">
        <f>VLOOKUP("&lt;Legende_3&gt;",Uebersetzungen!$B$3:$E$94,Uebersetzungen!$B$2+1,FALSE)</f>
        <v xml:space="preserve">Beschäftigte Vollzeitäquivalent (VZÄ) </v>
      </c>
      <c r="G31" s="1" t="str">
        <f>VLOOKUP("&lt;Legende_6&gt;",Uebersetzungen!$B$3:$E$94,Uebersetzungen!$B$2+1,FALSE)</f>
        <v>Veränderung in % pro Jahr</v>
      </c>
    </row>
    <row r="32" spans="1:11" x14ac:dyDescent="0.2">
      <c r="A32" s="1" t="str">
        <f>VLOOKUP("&lt;Legende_4&gt;",Uebersetzungen!$B$3:$E$94,Uebersetzungen!$B$2+1,FALSE)</f>
        <v>Nominelles Bruttoinlandsprodukt in Millionen CHF, zu Herstellungspreisen und zu laufenden Preisen</v>
      </c>
      <c r="G32" s="1" t="str">
        <f>VLOOKUP("&lt;Legende_6&gt;",Uebersetzungen!$B$3:$E$94,Uebersetzungen!$B$2+1,FALSE)</f>
        <v>Veränderung in % pro Jahr</v>
      </c>
    </row>
    <row r="33" spans="1:9" x14ac:dyDescent="0.2">
      <c r="A33" s="1" t="str">
        <f>VLOOKUP("&lt;Legende_5&gt;",Uebersetzungen!$B$3:$E$94,Uebersetzungen!$B$2+1,FALSE)</f>
        <v>Reales Bruttoinlandsprodukt in Millionen CHF, zu Herstellungspreisen und zu Preisen des Vorjahrs</v>
      </c>
      <c r="G33" s="1" t="str">
        <f>VLOOKUP("&lt;Legende_6&gt;",Uebersetzungen!$B$3:$E$94,Uebersetzungen!$B$2+1,FALSE)</f>
        <v>Veränderung in % pro Jahr</v>
      </c>
    </row>
    <row r="35" spans="1:9" x14ac:dyDescent="0.2">
      <c r="A35" s="1" t="str">
        <f>VLOOKUP("&lt;Legende_7&gt;",Uebersetzungen!$B$3:$E$94,Uebersetzungen!$B$2+1,FALSE)</f>
        <v>Modell-Lauf: März 2026</v>
      </c>
    </row>
    <row r="37" spans="1:9" x14ac:dyDescent="0.2">
      <c r="A37" s="1" t="str">
        <f>VLOOKUP("&lt;Quelle_1&gt;",Uebersetzungen!$B$3:$E$94,Uebersetzungen!$B$2+1,FALSE)</f>
        <v>Quelle: BAK Economics</v>
      </c>
    </row>
    <row r="38" spans="1:9" x14ac:dyDescent="0.2">
      <c r="A38" s="1" t="str">
        <f>VLOOKUP("&lt;Aktualisierung&gt;",Uebersetzungen!$B$3:$E$101,Uebersetzungen!$B$2+1,FALSE)</f>
        <v>Letztmals aktualisiert am: 02.06.2026</v>
      </c>
    </row>
    <row r="43" spans="1:9" x14ac:dyDescent="0.2">
      <c r="I43" s="11"/>
    </row>
    <row r="52" spans="4:5" x14ac:dyDescent="0.2">
      <c r="D52" s="11"/>
      <c r="E52" s="11"/>
    </row>
  </sheetData>
  <sheetProtection sheet="1" objects="1" scenarios="1"/>
  <mergeCells count="10">
    <mergeCell ref="I11:K11"/>
    <mergeCell ref="C24:E24"/>
    <mergeCell ref="F24:H24"/>
    <mergeCell ref="A7:D7"/>
    <mergeCell ref="A9:G9"/>
    <mergeCell ref="C11:E11"/>
    <mergeCell ref="F11:H11"/>
    <mergeCell ref="A11:A12"/>
    <mergeCell ref="B11:B12"/>
    <mergeCell ref="A24:A2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133350</xdr:colOff>
                    <xdr:row>1</xdr:row>
                    <xdr:rowOff>114300</xdr:rowOff>
                  </from>
                  <to>
                    <xdr:col>6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133350</xdr:colOff>
                    <xdr:row>2</xdr:row>
                    <xdr:rowOff>104775</xdr:rowOff>
                  </from>
                  <to>
                    <xdr:col>6</xdr:col>
                    <xdr:colOff>733425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133350</xdr:colOff>
                    <xdr:row>3</xdr:row>
                    <xdr:rowOff>66675</xdr:rowOff>
                  </from>
                  <to>
                    <xdr:col>6</xdr:col>
                    <xdr:colOff>390525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workbookViewId="0"/>
  </sheetViews>
  <sheetFormatPr baseColWidth="10" defaultRowHeight="12.75" x14ac:dyDescent="0.2"/>
  <cols>
    <col min="1" max="1" width="32" style="5" customWidth="1"/>
    <col min="2" max="2" width="21.5703125" style="5" customWidth="1"/>
    <col min="3" max="16384" width="11.42578125" style="5"/>
  </cols>
  <sheetData>
    <row r="1" spans="1:9" s="14" customFormat="1" x14ac:dyDescent="0.2"/>
    <row r="2" spans="1:9" s="14" customFormat="1" ht="15.75" x14ac:dyDescent="0.25">
      <c r="B2" s="2"/>
      <c r="C2" s="15"/>
      <c r="D2" s="15"/>
    </row>
    <row r="3" spans="1:9" s="14" customFormat="1" ht="15.75" x14ac:dyDescent="0.25">
      <c r="B3" s="2"/>
      <c r="C3" s="15"/>
      <c r="D3" s="15"/>
    </row>
    <row r="4" spans="1:9" s="14" customFormat="1" ht="15.75" x14ac:dyDescent="0.25">
      <c r="B4" s="2"/>
      <c r="C4" s="15"/>
      <c r="D4" s="15"/>
    </row>
    <row r="5" spans="1:9" s="14" customFormat="1" x14ac:dyDescent="0.2"/>
    <row r="6" spans="1:9" s="14" customFormat="1" x14ac:dyDescent="0.2"/>
    <row r="7" spans="1:9" s="6" customFormat="1" ht="15.75" customHeight="1" x14ac:dyDescent="0.2">
      <c r="A7" s="48" t="str">
        <f>VLOOKUP("&lt;Fachbereich&gt;",Uebersetzungen!$B$3:$E$119,Uebersetzungen!$B$2+1,FALSE)</f>
        <v>Daten &amp; Statistik</v>
      </c>
      <c r="B7" s="48"/>
      <c r="C7" s="48"/>
      <c r="D7" s="48"/>
      <c r="E7" s="7"/>
      <c r="F7" s="7"/>
      <c r="G7" s="7"/>
      <c r="H7" s="7"/>
      <c r="I7" s="7"/>
    </row>
    <row r="8" spans="1:9" ht="15" customHeight="1" x14ac:dyDescent="0.2"/>
    <row r="9" spans="1:9" s="6" customFormat="1" ht="18" x14ac:dyDescent="0.25">
      <c r="A9" s="8" t="str">
        <f>VLOOKUP("&lt;T2Titel&gt;",Uebersetzungen!$B$3:$E$119,Uebersetzungen!$B$2+1,FALSE)</f>
        <v>Definition der Branchen nach NOGA 08:</v>
      </c>
    </row>
    <row r="10" spans="1:9" s="6" customFormat="1" ht="14.25" x14ac:dyDescent="0.2"/>
    <row r="11" spans="1:9" s="6" customFormat="1" ht="14.25" x14ac:dyDescent="0.2">
      <c r="A11" s="6" t="str">
        <f>VLOOKUP("&lt;T2Zeilentitel_1&gt;",Uebersetzungen!$B$3:$E$119,Uebersetzungen!$B$2+1,FALSE)</f>
        <v>Tourismus:</v>
      </c>
      <c r="B11" s="6" t="s">
        <v>19</v>
      </c>
      <c r="C11" s="6" t="str">
        <f>VLOOKUP("&lt;T2Zeilentitel_2.1&gt;",Uebersetzungen!$B$3:$E$119,Uebersetzungen!$B$2+1,FALSE)</f>
        <v>Beherbergung</v>
      </c>
    </row>
    <row r="12" spans="1:9" s="6" customFormat="1" ht="14.25" x14ac:dyDescent="0.2">
      <c r="B12" s="6" t="s">
        <v>20</v>
      </c>
      <c r="C12" s="6" t="str">
        <f>VLOOKUP("&lt;T2Zeilentitel_2.2&gt;",Uebersetzungen!$B$3:$E$119,Uebersetzungen!$B$2+1,FALSE)</f>
        <v>Gastronomie</v>
      </c>
    </row>
    <row r="13" spans="1:9" s="6" customFormat="1" ht="14.25" x14ac:dyDescent="0.2">
      <c r="B13" s="6" t="s">
        <v>21</v>
      </c>
      <c r="C13" s="6" t="str">
        <f>VLOOKUP("&lt;T2Zeilentitel_2.3&gt;",Uebersetzungen!$B$3:$E$119,Uebersetzungen!$B$2+1,FALSE)</f>
        <v>Landverkehr</v>
      </c>
    </row>
    <row r="14" spans="1:9" s="6" customFormat="1" ht="14.25" x14ac:dyDescent="0.2">
      <c r="B14" s="6" t="s">
        <v>22</v>
      </c>
      <c r="C14" s="6" t="str">
        <f>VLOOKUP("&lt;T2Zeilentitel_2.4&gt;",Uebersetzungen!$B$3:$E$119,Uebersetzungen!$B$2+1,FALSE)</f>
        <v>Schifffahrt</v>
      </c>
      <c r="G14" s="12"/>
      <c r="H14" s="12"/>
    </row>
    <row r="15" spans="1:9" s="6" customFormat="1" ht="14.25" x14ac:dyDescent="0.2">
      <c r="B15" s="6" t="s">
        <v>23</v>
      </c>
      <c r="C15" s="6" t="str">
        <f>VLOOKUP("&lt;T2Zeilentitel_2.5&gt;",Uebersetzungen!$B$3:$E$119,Uebersetzungen!$B$2+1,FALSE)</f>
        <v>Luftfahrt</v>
      </c>
    </row>
    <row r="16" spans="1:9" s="6" customFormat="1" ht="14.25" x14ac:dyDescent="0.2"/>
    <row r="17" spans="1:4" s="6" customFormat="1" ht="14.25" x14ac:dyDescent="0.2">
      <c r="A17" s="6" t="str">
        <f>VLOOKUP("&lt;T2Zeilentitel_2&gt;",Uebersetzungen!$B$3:$E$119,Uebersetzungen!$B$2+1,FALSE)</f>
        <v>Bau:</v>
      </c>
      <c r="B17" s="6" t="s">
        <v>30</v>
      </c>
      <c r="C17" s="6" t="str">
        <f>VLOOKUP("&lt;T2Zeilentitel_2.6&gt;",Uebersetzungen!$B$3:$E$119,Uebersetzungen!$B$2+1,FALSE)</f>
        <v>Hochbau</v>
      </c>
    </row>
    <row r="18" spans="1:4" s="6" customFormat="1" ht="14.25" x14ac:dyDescent="0.2">
      <c r="B18" s="6" t="s">
        <v>31</v>
      </c>
      <c r="C18" s="6" t="str">
        <f>VLOOKUP("&lt;T2Zeilentitel_2.7&gt;",Uebersetzungen!$B$3:$E$119,Uebersetzungen!$B$2+1,FALSE)</f>
        <v>Tiefbau</v>
      </c>
    </row>
    <row r="19" spans="1:4" s="6" customFormat="1" ht="14.25" x14ac:dyDescent="0.2">
      <c r="B19" s="6" t="s">
        <v>32</v>
      </c>
      <c r="C19" s="6" t="str">
        <f>VLOOKUP("&lt;T2Zeilentitel_2.8&gt;",Uebersetzungen!$B$3:$E$119,Uebersetzungen!$B$2+1,FALSE)</f>
        <v>Vorbereitende Baustellenarbeiten, Bauinstallationen und sonstiges Ausbaugewerbe</v>
      </c>
    </row>
    <row r="20" spans="1:4" s="6" customFormat="1" ht="14.25" x14ac:dyDescent="0.2"/>
    <row r="21" spans="1:4" s="6" customFormat="1" ht="14.25" x14ac:dyDescent="0.2">
      <c r="A21" s="6" t="str">
        <f>VLOOKUP("&lt;T2Zeilentitel_3&gt;",Uebersetzungen!$B$3:$E$119,Uebersetzungen!$B$2+1,FALSE)</f>
        <v>Exportindustrie:</v>
      </c>
      <c r="B21" s="6" t="str">
        <f>VLOOKUP("&lt;T2Zeilentitel_1.1&gt;",Uebersetzungen!$B$3:$E$119,Uebersetzungen!$B$2+1,FALSE)</f>
        <v>A19 bis A23</v>
      </c>
      <c r="C21" s="6" t="str">
        <f>VLOOKUP("&lt;T2Zeilentitel_2.9&gt;",Uebersetzungen!$B$3:$E$119,Uebersetzungen!$B$2+1,FALSE)</f>
        <v>Chemie/Kunststoffe</v>
      </c>
    </row>
    <row r="22" spans="1:4" s="6" customFormat="1" ht="14.25" x14ac:dyDescent="0.2">
      <c r="B22" s="6" t="str">
        <f>VLOOKUP("&lt;T2Zeilentitel_1.2&gt;",Uebersetzungen!$B$3:$E$119,Uebersetzungen!$B$2+1,FALSE)</f>
        <v>A24 bis A25</v>
      </c>
      <c r="C22" s="6" t="str">
        <f>VLOOKUP("&lt;T2Zeilentitel_2.10&gt;",Uebersetzungen!$B$3:$E$119,Uebersetzungen!$B$2+1,FALSE)</f>
        <v>Metallindustrie</v>
      </c>
    </row>
    <row r="23" spans="1:4" s="6" customFormat="1" ht="14.25" x14ac:dyDescent="0.2">
      <c r="B23" s="6" t="s">
        <v>41</v>
      </c>
      <c r="C23" s="6" t="str">
        <f>VLOOKUP("&lt;T2Zeilentitel_2.11&gt;",Uebersetzungen!$B$3:$E$119,Uebersetzungen!$B$2+1,FALSE)</f>
        <v>Maschinenbau</v>
      </c>
      <c r="D23" s="12"/>
    </row>
    <row r="24" spans="1:4" s="6" customFormat="1" ht="14.25" x14ac:dyDescent="0.2">
      <c r="B24" s="6" t="str">
        <f>VLOOKUP("&lt;T2Zeilentitel_1.3&gt;",Uebersetzungen!$B$3:$E$119,Uebersetzungen!$B$2+1,FALSE)</f>
        <v>K2660, K26 Rest, A27</v>
      </c>
      <c r="C24" s="6" t="str">
        <f>VLOOKUP("&lt;T2Zeilentitel_2.12&gt;",Uebersetzungen!$B$3:$E$119,Uebersetzungen!$B$2+1,FALSE)</f>
        <v>Elektrotechnik</v>
      </c>
    </row>
    <row r="25" spans="1:4" s="6" customFormat="1" ht="14.25" x14ac:dyDescent="0.2"/>
    <row r="26" spans="1:4" s="6" customFormat="1" ht="14.25" x14ac:dyDescent="0.2">
      <c r="A26" s="6" t="str">
        <f>VLOOKUP("&lt;T2Zeilentitel_4&gt;",Uebersetzungen!$B$3:$E$119,Uebersetzungen!$B$2+1,FALSE)</f>
        <v>Handel:</v>
      </c>
      <c r="B26" s="6" t="s">
        <v>46</v>
      </c>
      <c r="C26" s="6" t="str">
        <f>VLOOKUP("&lt;T2Zeilentitel_2.13&gt;",Uebersetzungen!$B$3:$E$119,Uebersetzungen!$B$2+1,FALSE)</f>
        <v>Handel mit Motorfahrzeugen</v>
      </c>
    </row>
    <row r="27" spans="1:4" s="6" customFormat="1" ht="14.25" x14ac:dyDescent="0.2">
      <c r="B27" s="6" t="s">
        <v>47</v>
      </c>
      <c r="C27" s="6" t="str">
        <f>VLOOKUP("&lt;T2Zeilentitel_2.14&gt;",Uebersetzungen!$B$3:$E$119,Uebersetzungen!$B$2+1,FALSE)</f>
        <v>Grosshandel</v>
      </c>
    </row>
    <row r="28" spans="1:4" s="6" customFormat="1" ht="14.25" x14ac:dyDescent="0.2">
      <c r="B28" s="6" t="s">
        <v>48</v>
      </c>
      <c r="C28" s="6" t="str">
        <f>VLOOKUP("&lt;T2Zeilentitel_2.15&gt;",Uebersetzungen!$B$3:$E$119,Uebersetzungen!$B$2+1,FALSE)</f>
        <v>Detailhandel</v>
      </c>
    </row>
    <row r="29" spans="1:4" s="6" customFormat="1" ht="14.25" x14ac:dyDescent="0.2"/>
    <row r="30" spans="1:4" s="6" customFormat="1" ht="14.25" x14ac:dyDescent="0.2">
      <c r="A30" s="6" t="str">
        <f>VLOOKUP("&lt;T2Zeilentitel_5&gt;",Uebersetzungen!$B$3:$E$119,Uebersetzungen!$B$2+1,FALSE)</f>
        <v>Energie- und Wasserversorgung:</v>
      </c>
      <c r="B30" s="6" t="s">
        <v>53</v>
      </c>
      <c r="C30" s="6" t="str">
        <f>VLOOKUP("&lt;T2Zeilentitel_2.16&gt;",Uebersetzungen!$B$3:$E$119,Uebersetzungen!$B$2+1,FALSE)</f>
        <v>Energieversorgung</v>
      </c>
    </row>
    <row r="31" spans="1:4" s="6" customFormat="1" ht="14.25" x14ac:dyDescent="0.2">
      <c r="B31" s="6" t="str">
        <f>VLOOKUP("&lt;T2Zeilentitel_1.4&gt;",Uebersetzungen!$B$3:$E$119,Uebersetzungen!$B$2+1,FALSE)</f>
        <v>A36 bis A39</v>
      </c>
      <c r="C31" s="6" t="str">
        <f>VLOOKUP("&lt;T2Zeilentitel_2.17&gt;",Uebersetzungen!$B$3:$E$119,Uebersetzungen!$B$2+1,FALSE)</f>
        <v>Wasserversorgung</v>
      </c>
    </row>
    <row r="33" spans="1:2" ht="18" x14ac:dyDescent="0.25">
      <c r="A33" s="8" t="str">
        <f>VLOOKUP("&lt;T2Quelle_1&gt;",Uebersetzungen!$B$3:$E$119,Uebersetzungen!$B$2+1,FALSE)</f>
        <v>Herausgeber</v>
      </c>
    </row>
    <row r="34" spans="1:2" x14ac:dyDescent="0.2">
      <c r="A34" s="5" t="str">
        <f>VLOOKUP("&lt;T2Quelle_2&gt;",Uebersetzungen!$B$3:$E$119,Uebersetzungen!$B$2+1,FALSE)</f>
        <v>BAK Economics AG im Auftrag von:</v>
      </c>
    </row>
    <row r="35" spans="1:2" x14ac:dyDescent="0.2">
      <c r="B35" s="5" t="str">
        <f>VLOOKUP("&lt;T2Quelle_3&gt;",Uebersetzungen!$B$3:$E$119,Uebersetzungen!$B$2+1,FALSE)</f>
        <v>Amt für Wirtschaft und Tourismus Graubünden</v>
      </c>
    </row>
    <row r="36" spans="1:2" x14ac:dyDescent="0.2">
      <c r="B36" s="5" t="str">
        <f>VLOOKUP("&lt;T2Quelle_4&gt;",Uebersetzungen!$B$3:$E$119,Uebersetzungen!$B$2+1,FALSE)</f>
        <v>Ringstrasse 10</v>
      </c>
    </row>
    <row r="37" spans="1:2" x14ac:dyDescent="0.2">
      <c r="B37" s="5" t="str">
        <f>VLOOKUP("&lt;T2Quelle_5&gt;",Uebersetzungen!$B$3:$E$119,Uebersetzungen!$B$2+1,FALSE)</f>
        <v>7001 Chur</v>
      </c>
    </row>
    <row r="39" spans="1:2" x14ac:dyDescent="0.2">
      <c r="A39" s="13" t="str">
        <f>VLOOKUP("&lt;T2Adresse_1&gt;",Uebersetzungen!$B$3:$E$119,Uebersetzungen!$B$2+1,FALSE)</f>
        <v>Adresse</v>
      </c>
    </row>
    <row r="40" spans="1:2" x14ac:dyDescent="0.2">
      <c r="A40" s="5" t="str">
        <f>VLOOKUP("&lt;T2Adresse_2&gt;",Uebersetzungen!$B$3:$E$119,Uebersetzungen!$B$2+1,FALSE)</f>
        <v>BAK Economics AG</v>
      </c>
    </row>
    <row r="41" spans="1:2" x14ac:dyDescent="0.2">
      <c r="A41" s="5" t="str">
        <f>VLOOKUP("&lt;T2Adresse_3&gt;",Uebersetzungen!$B$3:$E$119,Uebersetzungen!$B$2+1,FALSE)</f>
        <v>Güterstrasse 82</v>
      </c>
    </row>
    <row r="42" spans="1:2" x14ac:dyDescent="0.2">
      <c r="A42" s="5" t="str">
        <f>VLOOKUP("&lt;T2Adresse_4&gt;",Uebersetzungen!$B$3:$E$119,Uebersetzungen!$B$2+1,FALSE)</f>
        <v>CH-4053 Basel</v>
      </c>
    </row>
    <row r="43" spans="1:2" x14ac:dyDescent="0.2">
      <c r="A43" s="5" t="str">
        <f>VLOOKUP("&lt;T2Adresse_5&gt;",Uebersetzungen!$B$3:$E$119,Uebersetzungen!$B$2+1,FALSE)</f>
        <v>T + 41 61 279 97 00</v>
      </c>
    </row>
    <row r="44" spans="1:2" x14ac:dyDescent="0.2">
      <c r="A44" s="5" t="str">
        <f>VLOOKUP("&lt;T2Adresse_6&gt;",Uebersetzungen!$B$3:$E$119,Uebersetzungen!$B$2+1,FALSE)</f>
        <v>info@bak-economics.com</v>
      </c>
    </row>
    <row r="45" spans="1:2" x14ac:dyDescent="0.2">
      <c r="A45" s="5" t="str">
        <f>VLOOKUP("&lt;T2Adresse_7&gt;",Uebersetzungen!$B$3:$E$119,Uebersetzungen!$B$2+1,FALSE)</f>
        <v>http://www.bak-economics.com</v>
      </c>
    </row>
    <row r="47" spans="1:2" x14ac:dyDescent="0.2">
      <c r="A47" s="13" t="str">
        <f>VLOOKUP("&lt;T2Copyright_1&gt;",Uebersetzungen!$B$3:$E$119,Uebersetzungen!$B$2+1,FALSE)</f>
        <v>Copyright ©</v>
      </c>
    </row>
    <row r="48" spans="1:2" x14ac:dyDescent="0.2">
      <c r="A48" s="5" t="str">
        <f>VLOOKUP("&lt;T2Copyright_2&gt;",Uebersetzungen!$B$3:$E$119,Uebersetzungen!$B$2+1,FALSE)</f>
        <v>Alle Rechte für den Nachdruck und die Vervielfältigung dieses Werkes liegen bei BAK Economics AG.</v>
      </c>
    </row>
    <row r="50" spans="1:1" x14ac:dyDescent="0.2">
      <c r="A50" s="14" t="str">
        <f>VLOOKUP("&lt;Aktualisierung&gt;",Uebersetzungen!$B$3:$E$101,Uebersetzungen!$B$2+1,FALSE)</f>
        <v>Letztmals aktualisiert am: 02.06.2026</v>
      </c>
    </row>
  </sheetData>
  <sheetProtection sheet="1" objects="1" scenarios="1"/>
  <mergeCells count="1">
    <mergeCell ref="A7:D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4</xdr:col>
                    <xdr:colOff>504825</xdr:colOff>
                    <xdr:row>1</xdr:row>
                    <xdr:rowOff>114300</xdr:rowOff>
                  </from>
                  <to>
                    <xdr:col>5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4</xdr:col>
                    <xdr:colOff>504825</xdr:colOff>
                    <xdr:row>2</xdr:row>
                    <xdr:rowOff>104775</xdr:rowOff>
                  </from>
                  <to>
                    <xdr:col>6</xdr:col>
                    <xdr:colOff>342900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4</xdr:col>
                    <xdr:colOff>504825</xdr:colOff>
                    <xdr:row>3</xdr:row>
                    <xdr:rowOff>66675</xdr:rowOff>
                  </from>
                  <to>
                    <xdr:col>5</xdr:col>
                    <xdr:colOff>762000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7"/>
  <sheetViews>
    <sheetView workbookViewId="0">
      <selection activeCell="G36" sqref="G36"/>
    </sheetView>
  </sheetViews>
  <sheetFormatPr baseColWidth="10" defaultColWidth="12.5703125" defaultRowHeight="12.75" x14ac:dyDescent="0.2"/>
  <cols>
    <col min="1" max="1" width="8.5703125" style="18" bestFit="1" customWidth="1"/>
    <col min="2" max="2" width="20.28515625" style="18" customWidth="1"/>
    <col min="3" max="5" width="56.85546875" style="18" customWidth="1"/>
    <col min="6" max="16384" width="12.5703125" style="18"/>
  </cols>
  <sheetData>
    <row r="1" spans="1:6" x14ac:dyDescent="0.2">
      <c r="A1" s="16" t="s">
        <v>72</v>
      </c>
      <c r="B1" s="16" t="s">
        <v>73</v>
      </c>
      <c r="C1" s="16" t="s">
        <v>74</v>
      </c>
      <c r="D1" s="16" t="s">
        <v>75</v>
      </c>
      <c r="E1" s="16" t="s">
        <v>76</v>
      </c>
      <c r="F1" s="17"/>
    </row>
    <row r="2" spans="1:6" x14ac:dyDescent="0.2">
      <c r="A2" s="19" t="s">
        <v>77</v>
      </c>
      <c r="B2" s="20">
        <v>1</v>
      </c>
      <c r="C2" s="20"/>
      <c r="D2" s="20"/>
      <c r="E2" s="20"/>
      <c r="F2" s="17"/>
    </row>
    <row r="3" spans="1:6" x14ac:dyDescent="0.2">
      <c r="A3" s="19"/>
      <c r="B3" s="18" t="s">
        <v>78</v>
      </c>
      <c r="C3" s="18" t="s">
        <v>79</v>
      </c>
      <c r="D3" s="18" t="s">
        <v>80</v>
      </c>
      <c r="E3" s="18" t="s">
        <v>81</v>
      </c>
      <c r="F3" s="17"/>
    </row>
    <row r="4" spans="1:6" x14ac:dyDescent="0.2">
      <c r="A4" s="19" t="s">
        <v>82</v>
      </c>
      <c r="B4" s="18" t="s">
        <v>83</v>
      </c>
      <c r="C4" s="21" t="s">
        <v>276</v>
      </c>
      <c r="D4" s="21" t="s">
        <v>277</v>
      </c>
      <c r="E4" s="21" t="s">
        <v>278</v>
      </c>
      <c r="F4" s="17"/>
    </row>
    <row r="5" spans="1:6" x14ac:dyDescent="0.2">
      <c r="A5" s="19"/>
      <c r="B5" s="19"/>
      <c r="C5" s="19"/>
      <c r="D5" s="19"/>
      <c r="E5" s="19"/>
      <c r="F5" s="17"/>
    </row>
    <row r="6" spans="1:6" x14ac:dyDescent="0.2">
      <c r="A6" s="19" t="s">
        <v>82</v>
      </c>
      <c r="B6" s="18" t="s">
        <v>84</v>
      </c>
      <c r="C6" s="18" t="s">
        <v>0</v>
      </c>
      <c r="D6" s="18" t="s">
        <v>165</v>
      </c>
      <c r="E6" s="18" t="s">
        <v>180</v>
      </c>
      <c r="F6" s="17"/>
    </row>
    <row r="7" spans="1:6" x14ac:dyDescent="0.2">
      <c r="A7" s="19"/>
      <c r="B7" s="18" t="s">
        <v>85</v>
      </c>
      <c r="C7" s="18" t="s">
        <v>1</v>
      </c>
      <c r="D7" s="18" t="s">
        <v>166</v>
      </c>
      <c r="E7" s="18" t="s">
        <v>181</v>
      </c>
      <c r="F7" s="17"/>
    </row>
    <row r="8" spans="1:6" x14ac:dyDescent="0.2">
      <c r="A8" s="19"/>
      <c r="B8" s="18" t="s">
        <v>86</v>
      </c>
      <c r="C8" s="18" t="s">
        <v>114</v>
      </c>
      <c r="D8" s="18" t="s">
        <v>167</v>
      </c>
      <c r="E8" s="18" t="s">
        <v>182</v>
      </c>
      <c r="F8" s="17"/>
    </row>
    <row r="9" spans="1:6" x14ac:dyDescent="0.2">
      <c r="A9" s="19"/>
      <c r="B9" s="18" t="s">
        <v>116</v>
      </c>
      <c r="C9" s="18" t="s">
        <v>115</v>
      </c>
      <c r="D9" s="18" t="s">
        <v>168</v>
      </c>
      <c r="E9" s="18" t="s">
        <v>183</v>
      </c>
      <c r="F9" s="17"/>
    </row>
    <row r="10" spans="1:6" x14ac:dyDescent="0.2">
      <c r="A10" s="19"/>
      <c r="B10" s="18" t="s">
        <v>117</v>
      </c>
      <c r="C10" s="18" t="s">
        <v>57</v>
      </c>
      <c r="D10" s="18" t="s">
        <v>169</v>
      </c>
      <c r="E10" s="18" t="s">
        <v>184</v>
      </c>
      <c r="F10" s="17"/>
    </row>
    <row r="11" spans="1:6" x14ac:dyDescent="0.2">
      <c r="A11" s="19"/>
      <c r="B11" s="18" t="s">
        <v>118</v>
      </c>
      <c r="C11" s="18" t="s">
        <v>123</v>
      </c>
      <c r="D11" s="18" t="s">
        <v>123</v>
      </c>
      <c r="E11" s="18" t="s">
        <v>185</v>
      </c>
      <c r="F11" s="17"/>
    </row>
    <row r="12" spans="1:6" x14ac:dyDescent="0.2">
      <c r="A12" s="19"/>
      <c r="B12" s="18" t="s">
        <v>119</v>
      </c>
      <c r="C12" s="18" t="s">
        <v>124</v>
      </c>
      <c r="D12" s="18" t="s">
        <v>124</v>
      </c>
      <c r="E12" s="18" t="s">
        <v>186</v>
      </c>
      <c r="F12" s="17"/>
    </row>
    <row r="13" spans="1:6" x14ac:dyDescent="0.2">
      <c r="A13" s="19"/>
      <c r="B13" s="17"/>
      <c r="C13" s="17"/>
      <c r="D13" s="17"/>
      <c r="E13" s="17"/>
      <c r="F13" s="17"/>
    </row>
    <row r="14" spans="1:6" x14ac:dyDescent="0.2">
      <c r="A14" s="19" t="s">
        <v>82</v>
      </c>
      <c r="B14" s="18" t="s">
        <v>87</v>
      </c>
      <c r="C14" s="18" t="s">
        <v>2</v>
      </c>
      <c r="D14" s="18" t="s">
        <v>163</v>
      </c>
      <c r="E14" s="18" t="s">
        <v>187</v>
      </c>
      <c r="F14" s="17"/>
    </row>
    <row r="15" spans="1:6" x14ac:dyDescent="0.2">
      <c r="A15" s="17"/>
      <c r="B15" s="18" t="s">
        <v>88</v>
      </c>
      <c r="C15" s="18" t="s">
        <v>3</v>
      </c>
      <c r="D15" s="18" t="s">
        <v>164</v>
      </c>
      <c r="E15" s="18" t="s">
        <v>188</v>
      </c>
      <c r="F15" s="17"/>
    </row>
    <row r="16" spans="1:6" x14ac:dyDescent="0.2">
      <c r="A16" s="17"/>
      <c r="B16" s="18" t="s">
        <v>89</v>
      </c>
      <c r="C16" s="18" t="s">
        <v>59</v>
      </c>
      <c r="D16" s="18" t="s">
        <v>170</v>
      </c>
      <c r="E16" s="18" t="s">
        <v>189</v>
      </c>
      <c r="F16" s="17"/>
    </row>
    <row r="17" spans="1:6" x14ac:dyDescent="0.2">
      <c r="A17" s="17"/>
      <c r="B17" s="18" t="s">
        <v>90</v>
      </c>
      <c r="C17" s="18" t="s">
        <v>120</v>
      </c>
      <c r="D17" s="18" t="s">
        <v>171</v>
      </c>
      <c r="E17" s="18" t="s">
        <v>190</v>
      </c>
      <c r="F17" s="17"/>
    </row>
    <row r="18" spans="1:6" x14ac:dyDescent="0.2">
      <c r="A18" s="17"/>
      <c r="B18" s="18" t="s">
        <v>91</v>
      </c>
      <c r="C18" s="18" t="s">
        <v>121</v>
      </c>
      <c r="D18" s="18" t="s">
        <v>172</v>
      </c>
      <c r="E18" s="18" t="s">
        <v>191</v>
      </c>
      <c r="F18" s="17"/>
    </row>
    <row r="19" spans="1:6" x14ac:dyDescent="0.2">
      <c r="A19" s="17"/>
      <c r="B19" s="18" t="s">
        <v>92</v>
      </c>
      <c r="C19" s="18" t="s">
        <v>122</v>
      </c>
      <c r="D19" s="18" t="s">
        <v>173</v>
      </c>
      <c r="E19" s="18" t="s">
        <v>192</v>
      </c>
      <c r="F19" s="17"/>
    </row>
    <row r="20" spans="1:6" x14ac:dyDescent="0.2">
      <c r="A20" s="17"/>
      <c r="B20" s="18" t="s">
        <v>93</v>
      </c>
      <c r="C20" s="18" t="s">
        <v>4</v>
      </c>
      <c r="D20" s="18" t="s">
        <v>174</v>
      </c>
      <c r="E20" s="18" t="s">
        <v>193</v>
      </c>
      <c r="F20" s="17"/>
    </row>
    <row r="21" spans="1:6" x14ac:dyDescent="0.2">
      <c r="A21" s="17"/>
      <c r="B21" s="18" t="s">
        <v>94</v>
      </c>
      <c r="C21" s="18" t="s">
        <v>5</v>
      </c>
      <c r="D21" s="18" t="s">
        <v>175</v>
      </c>
      <c r="E21" s="18" t="s">
        <v>194</v>
      </c>
      <c r="F21" s="17"/>
    </row>
    <row r="22" spans="1:6" x14ac:dyDescent="0.2">
      <c r="A22" s="17"/>
      <c r="B22" s="18" t="s">
        <v>95</v>
      </c>
      <c r="C22" s="18" t="s">
        <v>6</v>
      </c>
      <c r="D22" s="18" t="s">
        <v>176</v>
      </c>
      <c r="E22" s="18" t="s">
        <v>195</v>
      </c>
      <c r="F22" s="17"/>
    </row>
    <row r="23" spans="1:6" x14ac:dyDescent="0.2">
      <c r="A23" s="17"/>
      <c r="B23" s="18" t="s">
        <v>96</v>
      </c>
      <c r="C23" s="18" t="s">
        <v>7</v>
      </c>
      <c r="D23" s="18" t="s">
        <v>177</v>
      </c>
      <c r="E23" s="18" t="s">
        <v>196</v>
      </c>
      <c r="F23" s="17"/>
    </row>
    <row r="24" spans="1:6" x14ac:dyDescent="0.2">
      <c r="A24" s="17"/>
      <c r="B24" s="18" t="s">
        <v>97</v>
      </c>
      <c r="C24" s="18" t="s">
        <v>8</v>
      </c>
      <c r="D24" s="18" t="s">
        <v>178</v>
      </c>
      <c r="E24" s="18" t="s">
        <v>197</v>
      </c>
      <c r="F24" s="17"/>
    </row>
    <row r="25" spans="1:6" x14ac:dyDescent="0.2">
      <c r="A25" s="17"/>
      <c r="B25" s="18" t="s">
        <v>98</v>
      </c>
      <c r="C25" s="18" t="s">
        <v>60</v>
      </c>
      <c r="D25" s="18" t="s">
        <v>179</v>
      </c>
      <c r="E25" s="18" t="s">
        <v>198</v>
      </c>
      <c r="F25" s="17"/>
    </row>
    <row r="26" spans="1:6" x14ac:dyDescent="0.2">
      <c r="A26" s="17"/>
      <c r="B26" s="17"/>
      <c r="C26" s="17"/>
      <c r="D26" s="17"/>
      <c r="E26" s="17"/>
      <c r="F26" s="17"/>
    </row>
    <row r="27" spans="1:6" ht="25.5" x14ac:dyDescent="0.2">
      <c r="A27" s="19" t="s">
        <v>82</v>
      </c>
      <c r="B27" s="18" t="s">
        <v>99</v>
      </c>
      <c r="C27" s="18" t="s">
        <v>11</v>
      </c>
      <c r="D27" s="18" t="s">
        <v>205</v>
      </c>
      <c r="E27" s="18" t="s">
        <v>199</v>
      </c>
      <c r="F27" s="17"/>
    </row>
    <row r="28" spans="1:6" ht="25.5" x14ac:dyDescent="0.2">
      <c r="A28" s="17"/>
      <c r="B28" s="18" t="s">
        <v>100</v>
      </c>
      <c r="C28" s="18" t="s">
        <v>10</v>
      </c>
      <c r="D28" s="18" t="s">
        <v>206</v>
      </c>
      <c r="E28" s="18" t="s">
        <v>200</v>
      </c>
      <c r="F28" s="17"/>
    </row>
    <row r="29" spans="1:6" x14ac:dyDescent="0.2">
      <c r="A29" s="17"/>
      <c r="B29" s="18" t="s">
        <v>101</v>
      </c>
      <c r="C29" s="18" t="s">
        <v>58</v>
      </c>
      <c r="D29" s="18" t="s">
        <v>207</v>
      </c>
      <c r="E29" s="18" t="s">
        <v>201</v>
      </c>
      <c r="F29" s="17"/>
    </row>
    <row r="30" spans="1:6" ht="25.5" x14ac:dyDescent="0.2">
      <c r="A30" s="17"/>
      <c r="B30" s="18" t="s">
        <v>102</v>
      </c>
      <c r="C30" s="18" t="s">
        <v>61</v>
      </c>
      <c r="D30" s="18" t="s">
        <v>208</v>
      </c>
      <c r="E30" s="18" t="s">
        <v>202</v>
      </c>
      <c r="F30" s="17"/>
    </row>
    <row r="31" spans="1:6" ht="25.5" x14ac:dyDescent="0.2">
      <c r="A31" s="17"/>
      <c r="B31" s="18" t="s">
        <v>128</v>
      </c>
      <c r="C31" s="18" t="s">
        <v>62</v>
      </c>
      <c r="D31" s="18" t="s">
        <v>209</v>
      </c>
      <c r="E31" s="18" t="s">
        <v>203</v>
      </c>
      <c r="F31" s="17"/>
    </row>
    <row r="32" spans="1:6" x14ac:dyDescent="0.2">
      <c r="A32" s="17"/>
      <c r="B32" s="18" t="s">
        <v>129</v>
      </c>
      <c r="C32" s="18" t="s">
        <v>9</v>
      </c>
      <c r="D32" s="18" t="s">
        <v>210</v>
      </c>
      <c r="E32" s="18" t="s">
        <v>204</v>
      </c>
      <c r="F32" s="17"/>
    </row>
    <row r="33" spans="1:6" x14ac:dyDescent="0.2">
      <c r="A33" s="17"/>
      <c r="B33" s="21" t="s">
        <v>275</v>
      </c>
      <c r="C33" s="21" t="s">
        <v>282</v>
      </c>
      <c r="D33" s="21" t="s">
        <v>283</v>
      </c>
      <c r="E33" s="21" t="s">
        <v>284</v>
      </c>
      <c r="F33" s="17"/>
    </row>
    <row r="34" spans="1:6" x14ac:dyDescent="0.2">
      <c r="A34" s="17"/>
      <c r="B34" s="17"/>
      <c r="C34" s="17"/>
      <c r="D34" s="17"/>
      <c r="E34" s="17"/>
      <c r="F34" s="17"/>
    </row>
    <row r="35" spans="1:6" x14ac:dyDescent="0.2">
      <c r="A35" s="17" t="s">
        <v>82</v>
      </c>
      <c r="B35" s="18" t="s">
        <v>103</v>
      </c>
      <c r="C35" s="18" t="s">
        <v>125</v>
      </c>
      <c r="D35" s="18" t="s">
        <v>126</v>
      </c>
      <c r="E35" s="18" t="s">
        <v>127</v>
      </c>
      <c r="F35" s="17"/>
    </row>
    <row r="36" spans="1:6" x14ac:dyDescent="0.2">
      <c r="A36" s="17" t="s">
        <v>82</v>
      </c>
      <c r="B36" s="21" t="s">
        <v>104</v>
      </c>
      <c r="C36" s="21" t="s">
        <v>279</v>
      </c>
      <c r="D36" s="21" t="s">
        <v>280</v>
      </c>
      <c r="E36" s="21" t="s">
        <v>281</v>
      </c>
      <c r="F36" s="17"/>
    </row>
    <row r="37" spans="1:6" x14ac:dyDescent="0.2">
      <c r="A37" s="17"/>
      <c r="B37" s="17"/>
      <c r="C37" s="17"/>
      <c r="D37" s="17"/>
      <c r="E37" s="17"/>
      <c r="F37" s="17"/>
    </row>
    <row r="38" spans="1:6" x14ac:dyDescent="0.2">
      <c r="A38" s="19"/>
      <c r="B38" s="20"/>
      <c r="C38" s="20"/>
      <c r="D38" s="20"/>
      <c r="E38" s="20"/>
      <c r="F38" s="17"/>
    </row>
    <row r="39" spans="1:6" x14ac:dyDescent="0.2">
      <c r="A39" s="19" t="s">
        <v>105</v>
      </c>
      <c r="B39" s="18" t="s">
        <v>106</v>
      </c>
      <c r="C39" s="18" t="s">
        <v>17</v>
      </c>
      <c r="D39" s="18" t="s">
        <v>211</v>
      </c>
      <c r="E39" s="18" t="s">
        <v>220</v>
      </c>
      <c r="F39" s="17"/>
    </row>
    <row r="40" spans="1:6" x14ac:dyDescent="0.2">
      <c r="A40" s="19"/>
      <c r="B40" s="17"/>
      <c r="C40" s="17"/>
      <c r="D40" s="17"/>
      <c r="E40" s="17"/>
      <c r="F40" s="17"/>
    </row>
    <row r="41" spans="1:6" x14ac:dyDescent="0.2">
      <c r="A41" s="19" t="s">
        <v>105</v>
      </c>
      <c r="B41" s="18" t="s">
        <v>107</v>
      </c>
      <c r="C41" s="18" t="s">
        <v>18</v>
      </c>
      <c r="D41" s="18" t="s">
        <v>212</v>
      </c>
      <c r="E41" s="18" t="s">
        <v>221</v>
      </c>
      <c r="F41" s="17"/>
    </row>
    <row r="42" spans="1:6" x14ac:dyDescent="0.2">
      <c r="A42" s="17"/>
      <c r="B42" s="18" t="s">
        <v>108</v>
      </c>
      <c r="C42" s="18" t="s">
        <v>29</v>
      </c>
      <c r="D42" s="18" t="s">
        <v>213</v>
      </c>
      <c r="E42" s="18" t="s">
        <v>222</v>
      </c>
      <c r="F42" s="17"/>
    </row>
    <row r="43" spans="1:6" x14ac:dyDescent="0.2">
      <c r="A43" s="17"/>
      <c r="B43" s="18" t="s">
        <v>109</v>
      </c>
      <c r="C43" s="18" t="s">
        <v>36</v>
      </c>
      <c r="D43" s="18" t="s">
        <v>214</v>
      </c>
      <c r="E43" s="18" t="s">
        <v>223</v>
      </c>
      <c r="F43" s="17"/>
    </row>
    <row r="44" spans="1:6" x14ac:dyDescent="0.2">
      <c r="A44" s="17"/>
      <c r="B44" s="18" t="s">
        <v>110</v>
      </c>
      <c r="C44" s="18" t="s">
        <v>45</v>
      </c>
      <c r="D44" s="18" t="s">
        <v>215</v>
      </c>
      <c r="E44" s="18" t="s">
        <v>224</v>
      </c>
      <c r="F44" s="17"/>
    </row>
    <row r="45" spans="1:6" x14ac:dyDescent="0.2">
      <c r="A45" s="17"/>
      <c r="B45" s="18" t="s">
        <v>111</v>
      </c>
      <c r="C45" s="18" t="s">
        <v>52</v>
      </c>
      <c r="D45" s="18" t="s">
        <v>216</v>
      </c>
      <c r="E45" s="18" t="s">
        <v>225</v>
      </c>
      <c r="F45" s="17"/>
    </row>
    <row r="46" spans="1:6" x14ac:dyDescent="0.2">
      <c r="A46" s="17"/>
      <c r="B46" s="17"/>
      <c r="C46" s="17"/>
      <c r="D46" s="17"/>
      <c r="E46" s="17"/>
      <c r="F46" s="17"/>
    </row>
    <row r="47" spans="1:6" x14ac:dyDescent="0.2">
      <c r="A47" s="17"/>
      <c r="B47" s="18" t="s">
        <v>130</v>
      </c>
      <c r="C47" s="18" t="s">
        <v>37</v>
      </c>
      <c r="D47" s="18" t="s">
        <v>217</v>
      </c>
      <c r="E47" s="18" t="s">
        <v>226</v>
      </c>
      <c r="F47" s="17"/>
    </row>
    <row r="48" spans="1:6" x14ac:dyDescent="0.2">
      <c r="A48" s="17"/>
      <c r="B48" s="18" t="s">
        <v>131</v>
      </c>
      <c r="C48" s="18" t="s">
        <v>39</v>
      </c>
      <c r="D48" s="18" t="s">
        <v>218</v>
      </c>
      <c r="E48" s="18" t="s">
        <v>227</v>
      </c>
      <c r="F48" s="17"/>
    </row>
    <row r="49" spans="1:6" x14ac:dyDescent="0.2">
      <c r="A49" s="17"/>
      <c r="B49" s="18" t="s">
        <v>132</v>
      </c>
      <c r="C49" s="18" t="s">
        <v>43</v>
      </c>
      <c r="D49" s="18" t="s">
        <v>43</v>
      </c>
      <c r="E49" s="18" t="s">
        <v>228</v>
      </c>
      <c r="F49" s="17"/>
    </row>
    <row r="50" spans="1:6" x14ac:dyDescent="0.2">
      <c r="A50" s="17"/>
      <c r="B50" s="18" t="s">
        <v>133</v>
      </c>
      <c r="C50" s="18" t="s">
        <v>55</v>
      </c>
      <c r="D50" s="18" t="s">
        <v>219</v>
      </c>
      <c r="E50" s="18" t="s">
        <v>229</v>
      </c>
      <c r="F50" s="17"/>
    </row>
    <row r="51" spans="1:6" x14ac:dyDescent="0.2">
      <c r="A51" s="17"/>
      <c r="B51" s="17"/>
      <c r="C51" s="17"/>
      <c r="D51" s="17"/>
      <c r="E51" s="17"/>
      <c r="F51" s="17"/>
    </row>
    <row r="52" spans="1:6" x14ac:dyDescent="0.2">
      <c r="A52" s="17"/>
      <c r="B52" s="18" t="s">
        <v>112</v>
      </c>
      <c r="C52" s="18" t="s">
        <v>24</v>
      </c>
      <c r="D52" s="18" t="s">
        <v>258</v>
      </c>
      <c r="E52" s="18" t="s">
        <v>234</v>
      </c>
      <c r="F52" s="17"/>
    </row>
    <row r="53" spans="1:6" x14ac:dyDescent="0.2">
      <c r="A53" s="17"/>
      <c r="B53" s="18" t="s">
        <v>113</v>
      </c>
      <c r="C53" s="18" t="s">
        <v>25</v>
      </c>
      <c r="D53" s="18" t="s">
        <v>259</v>
      </c>
      <c r="E53" s="18" t="s">
        <v>235</v>
      </c>
      <c r="F53" s="17"/>
    </row>
    <row r="54" spans="1:6" x14ac:dyDescent="0.2">
      <c r="A54" s="17"/>
      <c r="B54" s="18" t="s">
        <v>134</v>
      </c>
      <c r="C54" s="18" t="s">
        <v>26</v>
      </c>
      <c r="D54" s="18" t="s">
        <v>260</v>
      </c>
      <c r="E54" s="18" t="s">
        <v>236</v>
      </c>
      <c r="F54" s="17"/>
    </row>
    <row r="55" spans="1:6" x14ac:dyDescent="0.2">
      <c r="A55" s="17"/>
      <c r="B55" s="18" t="s">
        <v>147</v>
      </c>
      <c r="C55" s="18" t="s">
        <v>28</v>
      </c>
      <c r="D55" s="18" t="s">
        <v>261</v>
      </c>
      <c r="E55" s="18" t="s">
        <v>237</v>
      </c>
      <c r="F55" s="17"/>
    </row>
    <row r="56" spans="1:6" x14ac:dyDescent="0.2">
      <c r="A56" s="17"/>
      <c r="B56" s="18" t="s">
        <v>148</v>
      </c>
      <c r="C56" s="18" t="s">
        <v>27</v>
      </c>
      <c r="D56" s="18" t="s">
        <v>262</v>
      </c>
      <c r="E56" s="18" t="s">
        <v>238</v>
      </c>
      <c r="F56" s="17"/>
    </row>
    <row r="57" spans="1:6" x14ac:dyDescent="0.2">
      <c r="A57" s="17"/>
      <c r="B57" s="18" t="s">
        <v>149</v>
      </c>
      <c r="C57" s="18" t="s">
        <v>33</v>
      </c>
      <c r="D57" s="18" t="s">
        <v>263</v>
      </c>
      <c r="E57" s="18" t="s">
        <v>239</v>
      </c>
      <c r="F57" s="17"/>
    </row>
    <row r="58" spans="1:6" x14ac:dyDescent="0.2">
      <c r="A58" s="17"/>
      <c r="B58" s="18" t="s">
        <v>150</v>
      </c>
      <c r="C58" s="18" t="s">
        <v>34</v>
      </c>
      <c r="D58" s="18" t="s">
        <v>264</v>
      </c>
      <c r="E58" s="18" t="s">
        <v>240</v>
      </c>
      <c r="F58" s="17"/>
    </row>
    <row r="59" spans="1:6" ht="25.5" x14ac:dyDescent="0.2">
      <c r="A59" s="17"/>
      <c r="B59" s="18" t="s">
        <v>151</v>
      </c>
      <c r="C59" s="18" t="s">
        <v>35</v>
      </c>
      <c r="D59" s="18" t="s">
        <v>230</v>
      </c>
      <c r="E59" s="18" t="s">
        <v>241</v>
      </c>
      <c r="F59" s="17"/>
    </row>
    <row r="60" spans="1:6" x14ac:dyDescent="0.2">
      <c r="A60" s="17"/>
      <c r="B60" s="18" t="s">
        <v>152</v>
      </c>
      <c r="C60" s="18" t="s">
        <v>38</v>
      </c>
      <c r="D60" s="18" t="s">
        <v>265</v>
      </c>
      <c r="E60" s="18" t="s">
        <v>242</v>
      </c>
      <c r="F60" s="17"/>
    </row>
    <row r="61" spans="1:6" x14ac:dyDescent="0.2">
      <c r="A61" s="17"/>
      <c r="B61" s="18" t="s">
        <v>153</v>
      </c>
      <c r="C61" s="18" t="s">
        <v>40</v>
      </c>
      <c r="D61" s="18" t="s">
        <v>266</v>
      </c>
      <c r="E61" s="18" t="s">
        <v>243</v>
      </c>
      <c r="F61" s="17"/>
    </row>
    <row r="62" spans="1:6" x14ac:dyDescent="0.2">
      <c r="A62" s="17"/>
      <c r="B62" s="18" t="s">
        <v>154</v>
      </c>
      <c r="C62" s="18" t="s">
        <v>42</v>
      </c>
      <c r="D62" s="18" t="s">
        <v>267</v>
      </c>
      <c r="E62" s="18" t="s">
        <v>244</v>
      </c>
      <c r="F62" s="17"/>
    </row>
    <row r="63" spans="1:6" x14ac:dyDescent="0.2">
      <c r="A63" s="17"/>
      <c r="B63" s="18" t="s">
        <v>155</v>
      </c>
      <c r="C63" s="18" t="s">
        <v>44</v>
      </c>
      <c r="D63" s="18" t="s">
        <v>268</v>
      </c>
      <c r="E63" s="18" t="s">
        <v>245</v>
      </c>
      <c r="F63" s="17"/>
    </row>
    <row r="64" spans="1:6" x14ac:dyDescent="0.2">
      <c r="A64" s="17"/>
      <c r="B64" s="18" t="s">
        <v>156</v>
      </c>
      <c r="C64" s="18" t="s">
        <v>49</v>
      </c>
      <c r="D64" s="18" t="s">
        <v>269</v>
      </c>
      <c r="E64" s="18" t="s">
        <v>246</v>
      </c>
      <c r="F64" s="17"/>
    </row>
    <row r="65" spans="1:6" x14ac:dyDescent="0.2">
      <c r="A65" s="17"/>
      <c r="B65" s="18" t="s">
        <v>157</v>
      </c>
      <c r="C65" s="18" t="s">
        <v>50</v>
      </c>
      <c r="D65" s="18" t="s">
        <v>270</v>
      </c>
      <c r="E65" s="18" t="s">
        <v>247</v>
      </c>
      <c r="F65" s="17"/>
    </row>
    <row r="66" spans="1:6" x14ac:dyDescent="0.2">
      <c r="A66" s="17"/>
      <c r="B66" s="18" t="s">
        <v>158</v>
      </c>
      <c r="C66" s="18" t="s">
        <v>51</v>
      </c>
      <c r="D66" s="18" t="s">
        <v>271</v>
      </c>
      <c r="E66" s="18" t="s">
        <v>248</v>
      </c>
      <c r="F66" s="17"/>
    </row>
    <row r="67" spans="1:6" x14ac:dyDescent="0.2">
      <c r="A67" s="17"/>
      <c r="B67" s="18" t="s">
        <v>159</v>
      </c>
      <c r="C67" s="18" t="s">
        <v>54</v>
      </c>
      <c r="D67" s="18" t="s">
        <v>272</v>
      </c>
      <c r="E67" s="18" t="s">
        <v>249</v>
      </c>
      <c r="F67" s="17"/>
    </row>
    <row r="68" spans="1:6" x14ac:dyDescent="0.2">
      <c r="A68" s="17"/>
      <c r="B68" s="18" t="s">
        <v>160</v>
      </c>
      <c r="C68" s="18" t="s">
        <v>56</v>
      </c>
      <c r="D68" s="18" t="s">
        <v>273</v>
      </c>
      <c r="E68" s="18" t="s">
        <v>250</v>
      </c>
      <c r="F68" s="17"/>
    </row>
    <row r="69" spans="1:6" x14ac:dyDescent="0.2">
      <c r="A69" s="17"/>
      <c r="B69" s="17"/>
      <c r="C69" s="17"/>
      <c r="D69" s="17"/>
      <c r="E69" s="17"/>
      <c r="F69" s="17"/>
    </row>
    <row r="70" spans="1:6" x14ac:dyDescent="0.2">
      <c r="A70" s="17" t="s">
        <v>105</v>
      </c>
      <c r="B70" s="18" t="s">
        <v>135</v>
      </c>
      <c r="C70" s="18" t="s">
        <v>12</v>
      </c>
      <c r="D70" s="18" t="s">
        <v>274</v>
      </c>
      <c r="E70" s="18" t="s">
        <v>251</v>
      </c>
      <c r="F70" s="17"/>
    </row>
    <row r="71" spans="1:6" x14ac:dyDescent="0.2">
      <c r="A71" s="17"/>
      <c r="B71" s="18" t="s">
        <v>136</v>
      </c>
      <c r="C71" s="18" t="s">
        <v>70</v>
      </c>
      <c r="D71" s="18" t="s">
        <v>231</v>
      </c>
      <c r="E71" s="18" t="s">
        <v>252</v>
      </c>
      <c r="F71" s="17"/>
    </row>
    <row r="72" spans="1:6" x14ac:dyDescent="0.2">
      <c r="A72" s="17"/>
      <c r="B72" s="18" t="s">
        <v>137</v>
      </c>
      <c r="C72" s="18" t="s">
        <v>15</v>
      </c>
      <c r="D72" s="18" t="s">
        <v>232</v>
      </c>
      <c r="E72" s="18" t="s">
        <v>253</v>
      </c>
      <c r="F72" s="17"/>
    </row>
    <row r="73" spans="1:6" x14ac:dyDescent="0.2">
      <c r="A73" s="17"/>
      <c r="B73" s="18" t="s">
        <v>138</v>
      </c>
      <c r="C73" s="18" t="s">
        <v>71</v>
      </c>
      <c r="D73" s="18" t="s">
        <v>71</v>
      </c>
      <c r="E73" s="18" t="s">
        <v>71</v>
      </c>
      <c r="F73" s="17"/>
    </row>
    <row r="74" spans="1:6" x14ac:dyDescent="0.2">
      <c r="A74" s="17"/>
      <c r="B74" s="18" t="s">
        <v>139</v>
      </c>
      <c r="C74" s="18" t="s">
        <v>16</v>
      </c>
      <c r="D74" s="18" t="s">
        <v>233</v>
      </c>
      <c r="E74" s="18" t="s">
        <v>16</v>
      </c>
      <c r="F74" s="17"/>
    </row>
    <row r="75" spans="1:6" x14ac:dyDescent="0.2">
      <c r="A75" s="17"/>
      <c r="B75" s="17"/>
      <c r="C75" s="17"/>
      <c r="D75" s="17"/>
      <c r="E75" s="17"/>
      <c r="F75" s="17"/>
    </row>
    <row r="76" spans="1:6" x14ac:dyDescent="0.2">
      <c r="A76" s="17"/>
      <c r="B76" s="18" t="s">
        <v>140</v>
      </c>
      <c r="C76" s="18" t="s">
        <v>63</v>
      </c>
      <c r="D76" s="18" t="s">
        <v>255</v>
      </c>
      <c r="E76" s="18" t="s">
        <v>254</v>
      </c>
      <c r="F76" s="17"/>
    </row>
    <row r="77" spans="1:6" x14ac:dyDescent="0.2">
      <c r="A77" s="17"/>
      <c r="B77" s="18" t="s">
        <v>141</v>
      </c>
      <c r="C77" s="18" t="s">
        <v>64</v>
      </c>
      <c r="D77" s="18" t="s">
        <v>64</v>
      </c>
      <c r="E77" s="18" t="s">
        <v>64</v>
      </c>
      <c r="F77" s="17"/>
    </row>
    <row r="78" spans="1:6" x14ac:dyDescent="0.2">
      <c r="A78" s="17"/>
      <c r="B78" s="18" t="s">
        <v>142</v>
      </c>
      <c r="C78" s="18" t="s">
        <v>13</v>
      </c>
      <c r="D78" s="18" t="s">
        <v>13</v>
      </c>
      <c r="E78" s="18" t="s">
        <v>13</v>
      </c>
      <c r="F78" s="17"/>
    </row>
    <row r="79" spans="1:6" x14ac:dyDescent="0.2">
      <c r="A79" s="17"/>
      <c r="B79" s="18" t="s">
        <v>143</v>
      </c>
      <c r="C79" s="18" t="s">
        <v>65</v>
      </c>
      <c r="D79" s="18" t="s">
        <v>65</v>
      </c>
      <c r="E79" s="18" t="s">
        <v>65</v>
      </c>
      <c r="F79" s="17"/>
    </row>
    <row r="80" spans="1:6" x14ac:dyDescent="0.2">
      <c r="A80" s="17"/>
      <c r="B80" s="18" t="s">
        <v>144</v>
      </c>
      <c r="C80" s="18" t="s">
        <v>66</v>
      </c>
      <c r="D80" s="18" t="s">
        <v>66</v>
      </c>
      <c r="E80" s="18" t="s">
        <v>66</v>
      </c>
      <c r="F80" s="17"/>
    </row>
    <row r="81" spans="1:6" x14ac:dyDescent="0.2">
      <c r="A81" s="17"/>
      <c r="B81" s="18" t="s">
        <v>145</v>
      </c>
      <c r="C81" s="18" t="s">
        <v>67</v>
      </c>
      <c r="D81" s="18" t="s">
        <v>67</v>
      </c>
      <c r="E81" s="18" t="s">
        <v>67</v>
      </c>
      <c r="F81" s="17"/>
    </row>
    <row r="82" spans="1:6" x14ac:dyDescent="0.2">
      <c r="A82" s="17"/>
      <c r="B82" s="18" t="s">
        <v>146</v>
      </c>
      <c r="C82" s="18" t="s">
        <v>68</v>
      </c>
      <c r="D82" s="18" t="s">
        <v>68</v>
      </c>
      <c r="E82" s="18" t="s">
        <v>68</v>
      </c>
      <c r="F82" s="17"/>
    </row>
    <row r="83" spans="1:6" x14ac:dyDescent="0.2">
      <c r="A83" s="17"/>
      <c r="B83" s="17"/>
      <c r="C83" s="17"/>
      <c r="D83" s="17"/>
      <c r="E83" s="17"/>
      <c r="F83" s="17"/>
    </row>
    <row r="84" spans="1:6" x14ac:dyDescent="0.2">
      <c r="A84" s="17"/>
      <c r="B84" s="18" t="s">
        <v>161</v>
      </c>
      <c r="C84" s="18" t="s">
        <v>14</v>
      </c>
      <c r="D84" s="18" t="s">
        <v>14</v>
      </c>
      <c r="E84" s="18" t="s">
        <v>14</v>
      </c>
      <c r="F84" s="17"/>
    </row>
    <row r="85" spans="1:6" ht="25.5" x14ac:dyDescent="0.2">
      <c r="A85" s="17"/>
      <c r="B85" s="18" t="s">
        <v>162</v>
      </c>
      <c r="C85" s="18" t="s">
        <v>69</v>
      </c>
      <c r="D85" s="18" t="s">
        <v>256</v>
      </c>
      <c r="E85" s="18" t="s">
        <v>257</v>
      </c>
      <c r="F85" s="17"/>
    </row>
    <row r="86" spans="1:6" x14ac:dyDescent="0.2">
      <c r="A86" s="17"/>
      <c r="B86" s="17"/>
      <c r="C86" s="17"/>
      <c r="D86" s="17"/>
      <c r="E86" s="17"/>
      <c r="F86" s="17"/>
    </row>
    <row r="87" spans="1:6" x14ac:dyDescent="0.2">
      <c r="A87" s="17"/>
      <c r="B87" s="17"/>
      <c r="C87" s="17"/>
      <c r="D87" s="17"/>
      <c r="E87" s="17"/>
      <c r="F87" s="17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88C41012EA7A4582CB0FC3698DA9C0" ma:contentTypeVersion="6" ma:contentTypeDescription="Ein neues Dokument erstellen." ma:contentTypeScope="" ma:versionID="935339660ad15977cb1620ea380e3453">
  <xsd:schema xmlns:xsd="http://www.w3.org/2001/XMLSchema" xmlns:xs="http://www.w3.org/2001/XMLSchema" xmlns:p="http://schemas.microsoft.com/office/2006/metadata/properties" xmlns:ns1="http://schemas.microsoft.com/sharepoint/v3" xmlns:ns2="a5e24333-9f48-455d-a5fb-fc8ef11241a6" targetNamespace="http://schemas.microsoft.com/office/2006/metadata/properties" ma:root="true" ma:fieldsID="4e4b731cf1713c566146c44efefa2568" ns1:_="" ns2:_="">
    <xsd:import namespace="http://schemas.microsoft.com/sharepoint/v3"/>
    <xsd:import namespace="a5e24333-9f48-455d-a5fb-fc8ef11241a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24333-9f48-455d-a5fb-fc8ef11241a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a5e24333-9f48-455d-a5fb-fc8ef11241a6">Wirtschaftsdaten für den Kanton Graubünden</Kategorie>
    <Titel_RM xmlns="a5e24333-9f48-455d-a5fb-fc8ef11241a6">Prognosas economicas per il Grischun – primavaira 2026</Titel_RM>
    <Titel_IT xmlns="a5e24333-9f48-455d-a5fb-fc8ef11241a6">Previsione economica grigionese - primavera 2026</Titel_IT>
    <Benutzerdefinierte_x0020_ID xmlns="a5e24333-9f48-455d-a5fb-fc8ef11241a6">1004</Benutzerdefinierte_x0020_ID>
    <PublishingExpirationDate xmlns="http://schemas.microsoft.com/sharepoint/v3" xsi:nil="true"/>
    <Titel_DE xmlns="a5e24333-9f48-455d-a5fb-fc8ef11241a6">Bündner Wirtschaftsprognose - Frühling 2026</Titel_DE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AA65975-575C-42A7-A93F-C1043A3942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E78C8A-A872-4065-B345-E4D97580A8C4}"/>
</file>

<file path=customXml/itemProps3.xml><?xml version="1.0" encoding="utf-8"?>
<ds:datastoreItem xmlns:ds="http://schemas.openxmlformats.org/officeDocument/2006/customXml" ds:itemID="{AE0C74ED-7AC4-47CB-AF8A-F06E963E552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B6DD9A9-A71E-438E-A99F-7C41C9EB036E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sharepoint/v3/fields"/>
    <ds:schemaRef ds:uri="http://purl.org/dc/elements/1.1/"/>
    <ds:schemaRef ds:uri="http://schemas.microsoft.com/office/2006/metadata/properties"/>
    <ds:schemaRef ds:uri="6c015d24-e71f-4eaa-9e8a-bc87414cf3b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BAK_Economics</vt:lpstr>
      <vt:lpstr>Impressum</vt:lpstr>
      <vt:lpstr>Uebersetzungen</vt:lpstr>
    </vt:vector>
  </TitlesOfParts>
  <Company>BAK Basel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Bündner Wirtschaftsprognose - Frühling</dc:title>
  <dc:creator>Luzius.Stricker@awt.gr.ch</dc:creator>
  <cp:lastModifiedBy>Monstein Urs (AWT GR)</cp:lastModifiedBy>
  <cp:lastPrinted>2016-04-20T08:53:59Z</cp:lastPrinted>
  <dcterms:created xsi:type="dcterms:W3CDTF">2011-04-14T12:30:36Z</dcterms:created>
  <dcterms:modified xsi:type="dcterms:W3CDTF">2026-06-03T07:50:25Z</dcterms:modified>
  <cp:category>BAK Wirtschaftsdaten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2025-06-02T06:14:21Z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66b4cc31-9b95-41fa-918c-57ab771f2e43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0x0101001888C41012EA7A4582CB0FC3698DA9C0</vt:lpwstr>
  </property>
</Properties>
</file>